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一体化物业招标\7.9讨论\"/>
    </mc:Choice>
  </mc:AlternateContent>
  <bookViews>
    <workbookView xWindow="0" yWindow="0" windowWidth="0" windowHeight="14892" activeTab="2"/>
  </bookViews>
  <sheets>
    <sheet name="报价汇总" sheetId="8" r:id="rId1"/>
    <sheet name="越秀" sheetId="1" r:id="rId2"/>
    <sheet name="黄埔" sheetId="3" r:id="rId3"/>
    <sheet name="常用技术工种询价" sheetId="7" r:id="rId4"/>
  </sheets>
  <calcPr calcId="162913"/>
</workbook>
</file>

<file path=xl/calcChain.xml><?xml version="1.0" encoding="utf-8"?>
<calcChain xmlns="http://schemas.openxmlformats.org/spreadsheetml/2006/main">
  <c r="I7" i="3" l="1"/>
  <c r="I8" i="3"/>
  <c r="H7" i="3"/>
  <c r="H8" i="3"/>
  <c r="G7" i="3"/>
  <c r="G8" i="3"/>
  <c r="F7" i="3"/>
  <c r="F8" i="3"/>
  <c r="I8" i="1"/>
  <c r="H8" i="1"/>
  <c r="G6" i="1"/>
  <c r="G7" i="1"/>
  <c r="F7" i="1"/>
  <c r="F8" i="1"/>
  <c r="G26" i="1"/>
  <c r="G28" i="1"/>
  <c r="G29" i="1"/>
  <c r="I48" i="3" l="1"/>
  <c r="H48" i="3"/>
  <c r="H47" i="3"/>
  <c r="I47" i="3" s="1"/>
  <c r="H46" i="3"/>
  <c r="I46" i="3" s="1"/>
  <c r="I49" i="3" s="1"/>
  <c r="C43" i="3"/>
  <c r="H42" i="3"/>
  <c r="I42" i="3" s="1"/>
  <c r="H41" i="3"/>
  <c r="I41" i="3" s="1"/>
  <c r="I40" i="3"/>
  <c r="H40" i="3"/>
  <c r="I39" i="3"/>
  <c r="H39" i="3"/>
  <c r="H37" i="3"/>
  <c r="I37" i="3" s="1"/>
  <c r="I35" i="3"/>
  <c r="H35" i="3"/>
  <c r="C32" i="3"/>
  <c r="I30" i="3"/>
  <c r="H30" i="3"/>
  <c r="G29" i="3"/>
  <c r="H29" i="3" s="1"/>
  <c r="I29" i="3" s="1"/>
  <c r="H28" i="3"/>
  <c r="I28" i="3" s="1"/>
  <c r="G28" i="3"/>
  <c r="H27" i="3"/>
  <c r="G27" i="3"/>
  <c r="I26" i="3"/>
  <c r="H26" i="3"/>
  <c r="G26" i="3"/>
  <c r="G32" i="3" s="1"/>
  <c r="C23" i="3"/>
  <c r="F22" i="3"/>
  <c r="G22" i="3" s="1"/>
  <c r="H22" i="3" s="1"/>
  <c r="I22" i="3" s="1"/>
  <c r="G21" i="3"/>
  <c r="H21" i="3" s="1"/>
  <c r="I21" i="3" s="1"/>
  <c r="F21" i="3"/>
  <c r="G20" i="3"/>
  <c r="H20" i="3" s="1"/>
  <c r="I20" i="3" s="1"/>
  <c r="F20" i="3"/>
  <c r="F19" i="3"/>
  <c r="G19" i="3" s="1"/>
  <c r="H19" i="3" s="1"/>
  <c r="I19" i="3" s="1"/>
  <c r="G18" i="3"/>
  <c r="H18" i="3" s="1"/>
  <c r="I18" i="3" s="1"/>
  <c r="F18" i="3"/>
  <c r="G17" i="3"/>
  <c r="H17" i="3" s="1"/>
  <c r="I17" i="3" s="1"/>
  <c r="F17" i="3"/>
  <c r="F16" i="3"/>
  <c r="G16" i="3" s="1"/>
  <c r="H16" i="3" s="1"/>
  <c r="I16" i="3" s="1"/>
  <c r="G15" i="3"/>
  <c r="H15" i="3" s="1"/>
  <c r="I15" i="3" s="1"/>
  <c r="F15" i="3"/>
  <c r="F14" i="3"/>
  <c r="G14" i="3" s="1"/>
  <c r="H14" i="3" s="1"/>
  <c r="I14" i="3" s="1"/>
  <c r="F13" i="3"/>
  <c r="G13" i="3" s="1"/>
  <c r="H13" i="3" s="1"/>
  <c r="I13" i="3" s="1"/>
  <c r="F12" i="3"/>
  <c r="G12" i="3" s="1"/>
  <c r="H12" i="3" s="1"/>
  <c r="I12" i="3" s="1"/>
  <c r="F11" i="3"/>
  <c r="G11" i="3" s="1"/>
  <c r="H11" i="3" s="1"/>
  <c r="I11" i="3" s="1"/>
  <c r="F10" i="3"/>
  <c r="G10" i="3" s="1"/>
  <c r="H10" i="3" s="1"/>
  <c r="I10" i="3" s="1"/>
  <c r="F9" i="3"/>
  <c r="G9" i="3" s="1"/>
  <c r="H9" i="3" s="1"/>
  <c r="I9" i="3" s="1"/>
  <c r="F6" i="3"/>
  <c r="G6" i="3" s="1"/>
  <c r="H6" i="3" s="1"/>
  <c r="I6" i="3" s="1"/>
  <c r="F5" i="3"/>
  <c r="G5" i="3" s="1"/>
  <c r="I48" i="1"/>
  <c r="H48" i="1"/>
  <c r="H47" i="1"/>
  <c r="H49" i="1" s="1"/>
  <c r="I46" i="1"/>
  <c r="H46" i="1"/>
  <c r="H43" i="1"/>
  <c r="C43" i="1"/>
  <c r="I42" i="1"/>
  <c r="H42" i="1"/>
  <c r="H41" i="1"/>
  <c r="I41" i="1" s="1"/>
  <c r="H40" i="1"/>
  <c r="I40" i="1" s="1"/>
  <c r="H39" i="1"/>
  <c r="I39" i="1" s="1"/>
  <c r="H37" i="1"/>
  <c r="I37" i="1" s="1"/>
  <c r="I35" i="1"/>
  <c r="H35" i="1"/>
  <c r="C32" i="1"/>
  <c r="H30" i="1"/>
  <c r="I30" i="1" s="1"/>
  <c r="H29" i="1"/>
  <c r="I29" i="1" s="1"/>
  <c r="H28" i="1"/>
  <c r="I28" i="1" s="1"/>
  <c r="I27" i="1"/>
  <c r="H27" i="1"/>
  <c r="G27" i="1"/>
  <c r="G32" i="1"/>
  <c r="C23" i="1"/>
  <c r="G22" i="1"/>
  <c r="H22" i="1" s="1"/>
  <c r="I22" i="1" s="1"/>
  <c r="F22" i="1"/>
  <c r="F21" i="1"/>
  <c r="G21" i="1" s="1"/>
  <c r="H21" i="1" s="1"/>
  <c r="I21" i="1" s="1"/>
  <c r="F20" i="1"/>
  <c r="G20" i="1" s="1"/>
  <c r="H20" i="1" s="1"/>
  <c r="I20" i="1" s="1"/>
  <c r="G19" i="1"/>
  <c r="H19" i="1" s="1"/>
  <c r="I19" i="1" s="1"/>
  <c r="F19" i="1"/>
  <c r="F18" i="1"/>
  <c r="G18" i="1" s="1"/>
  <c r="H18" i="1" s="1"/>
  <c r="I18" i="1" s="1"/>
  <c r="F17" i="1"/>
  <c r="G17" i="1" s="1"/>
  <c r="H17" i="1" s="1"/>
  <c r="I17" i="1" s="1"/>
  <c r="G16" i="1"/>
  <c r="H16" i="1" s="1"/>
  <c r="I16" i="1" s="1"/>
  <c r="F16" i="1"/>
  <c r="F15" i="1"/>
  <c r="G15" i="1" s="1"/>
  <c r="H15" i="1" s="1"/>
  <c r="I15" i="1" s="1"/>
  <c r="F14" i="1"/>
  <c r="G14" i="1" s="1"/>
  <c r="H14" i="1" s="1"/>
  <c r="I14" i="1" s="1"/>
  <c r="G13" i="1"/>
  <c r="H13" i="1" s="1"/>
  <c r="I13" i="1" s="1"/>
  <c r="F13" i="1"/>
  <c r="F12" i="1"/>
  <c r="G12" i="1" s="1"/>
  <c r="H12" i="1" s="1"/>
  <c r="I12" i="1" s="1"/>
  <c r="F11" i="1"/>
  <c r="G11" i="1" s="1"/>
  <c r="H11" i="1" s="1"/>
  <c r="I11" i="1" s="1"/>
  <c r="G10" i="1"/>
  <c r="H10" i="1" s="1"/>
  <c r="I10" i="1" s="1"/>
  <c r="F10" i="1"/>
  <c r="F9" i="1"/>
  <c r="G9" i="1" s="1"/>
  <c r="F6" i="1"/>
  <c r="G8" i="1" s="1"/>
  <c r="H6" i="1" s="1"/>
  <c r="I6" i="1" s="1"/>
  <c r="G5" i="1"/>
  <c r="F5" i="1"/>
  <c r="G23" i="1" l="1"/>
  <c r="H9" i="1"/>
  <c r="I9" i="1" s="1"/>
  <c r="H7" i="1"/>
  <c r="I7" i="1" s="1"/>
  <c r="G23" i="3"/>
  <c r="H5" i="3"/>
  <c r="I43" i="3"/>
  <c r="H32" i="3"/>
  <c r="I43" i="1"/>
  <c r="H5" i="1"/>
  <c r="H49" i="3"/>
  <c r="I27" i="3"/>
  <c r="I32" i="3" s="1"/>
  <c r="H43" i="3"/>
  <c r="I47" i="1"/>
  <c r="I49" i="1" s="1"/>
  <c r="H26" i="1"/>
  <c r="I5" i="1" l="1"/>
  <c r="I23" i="1" s="1"/>
  <c r="H23" i="1"/>
  <c r="H23" i="3"/>
  <c r="H50" i="3" s="1"/>
  <c r="C4" i="8" s="1"/>
  <c r="I5" i="3"/>
  <c r="I23" i="3" s="1"/>
  <c r="I50" i="3" s="1"/>
  <c r="D4" i="8" s="1"/>
  <c r="H32" i="1"/>
  <c r="I26" i="1"/>
  <c r="I32" i="1" s="1"/>
  <c r="H50" i="1" l="1"/>
  <c r="C3" i="8" s="1"/>
  <c r="C5" i="8" s="1"/>
  <c r="I50" i="1"/>
  <c r="D3" i="8" s="1"/>
  <c r="D5" i="8" s="1"/>
</calcChain>
</file>

<file path=xl/sharedStrings.xml><?xml version="1.0" encoding="utf-8"?>
<sst xmlns="http://schemas.openxmlformats.org/spreadsheetml/2006/main" count="344" uniqueCount="175">
  <si>
    <t>序号</t>
  </si>
  <si>
    <t>项目</t>
  </si>
  <si>
    <t>年度合计</t>
  </si>
  <si>
    <t>三年合计</t>
  </si>
  <si>
    <t>本项目总含税报价为</t>
  </si>
  <si>
    <t>（六）常用技术工种询价表（不计入总报价，仅供参考）</t>
  </si>
  <si>
    <t>分项</t>
  </si>
  <si>
    <t>岗位</t>
  </si>
  <si>
    <t>预计岗位数</t>
  </si>
  <si>
    <t>人均单价</t>
  </si>
  <si>
    <t>月度小计</t>
  </si>
  <si>
    <t>3年合计</t>
  </si>
  <si>
    <t>备注:</t>
  </si>
  <si>
    <t>薪酬单价</t>
  </si>
  <si>
    <t>管理费</t>
  </si>
  <si>
    <t>小计（元）</t>
  </si>
  <si>
    <t>（元/月）</t>
  </si>
  <si>
    <t>（元/年）</t>
  </si>
  <si>
    <t>（元/3年）</t>
  </si>
  <si>
    <t>元/月/人</t>
  </si>
  <si>
    <t>项目经理</t>
  </si>
  <si>
    <t>管理岗</t>
  </si>
  <si>
    <t>文员1人、保洁主管5人、输送主管2人、经理助理1人、技术事务岗管理人员2人</t>
  </si>
  <si>
    <t>保洁输送工勤延时加班折合人力</t>
  </si>
  <si>
    <t xml:space="preserve"> 延时加班折算人力费用是包干费用，主要是指非正常工作时间以外的出院卫生、应急抢险等；手术室、供应室等科室因业务延时导致的工作加班费。</t>
  </si>
  <si>
    <t>辅助管理岗及技术事务岗</t>
  </si>
  <si>
    <t>一级</t>
  </si>
  <si>
    <t>二级</t>
  </si>
  <si>
    <t>三级</t>
  </si>
  <si>
    <t>四级</t>
  </si>
  <si>
    <t>五级</t>
  </si>
  <si>
    <t>六级</t>
  </si>
  <si>
    <t>七级</t>
  </si>
  <si>
    <t>八级</t>
  </si>
  <si>
    <t>九级</t>
  </si>
  <si>
    <t>十级</t>
  </si>
  <si>
    <t>十一级</t>
  </si>
  <si>
    <t>十二级</t>
  </si>
  <si>
    <t>（一）小计</t>
  </si>
  <si>
    <t>/</t>
  </si>
  <si>
    <t>费用类别</t>
  </si>
  <si>
    <t>社保、公积金（管理岗）</t>
  </si>
  <si>
    <t>社保961.86元/人.月+公积金250元/人.月</t>
  </si>
  <si>
    <t xml:space="preserve"> (1)该部分费用均含税，投标人报价时不得调整，但计入投标总价；</t>
  </si>
  <si>
    <t>辅助管理岗及技术事务岗一级至三级</t>
  </si>
  <si>
    <t>社保961.86元/人.月+公积金500元/人.月</t>
  </si>
  <si>
    <t>（2）管理岗、技术事务岗缴交基数如遇国家政策调整，每年按照调整的金额一次性另行支付差额；采购人有权对中标人的缴交人数进行抽查，若管理岗、技术事务岗未按合同编制人数100%购买社保公积金，采购人有权扣回未购买的费用；</t>
  </si>
  <si>
    <t>辅助管理岗及技术事务岗四级至五级</t>
  </si>
  <si>
    <t>辅助管理岗及技术事务岗六级至十二级</t>
  </si>
  <si>
    <t>社保961.86元/人.月+公积金180元/人.月</t>
  </si>
  <si>
    <t>社保/商业保险</t>
  </si>
  <si>
    <t>按实际购买人数结算</t>
  </si>
  <si>
    <t>（3）保洁输送工勤岗的社保费用为暂列金额，暂按1846771.20元/年测算，商业保险费用暂定117120元/年测算，每季度按实结算；</t>
  </si>
  <si>
    <t>（保洁输送工勤及其他）</t>
  </si>
  <si>
    <t>（二）小计</t>
  </si>
  <si>
    <t>预算岗位数</t>
  </si>
  <si>
    <t>投标单价（元/年）</t>
  </si>
  <si>
    <t>年终奖</t>
  </si>
  <si>
    <r>
      <rPr>
        <sz val="10.5"/>
        <color theme="1"/>
        <rFont val="Calibri"/>
        <family val="2"/>
      </rPr>
      <t> </t>
    </r>
    <r>
      <rPr>
        <sz val="8"/>
        <color rgb="FF000000"/>
        <rFont val="宋体"/>
        <family val="3"/>
        <charset val="134"/>
      </rPr>
      <t>¥5000.00</t>
    </r>
  </si>
  <si>
    <t>含税价，按员工实际到岗时间结算</t>
  </si>
  <si>
    <t>（管理岗）</t>
  </si>
  <si>
    <t>含税价，按合同约定的配置岗位数结算（不含加班费折算人力编制），公司需按照贡献度进行年终奖二次分配。</t>
  </si>
  <si>
    <t>(保洁输送工勤及其它)</t>
  </si>
  <si>
    <t>辅助管理岗及技术事务岗一级</t>
  </si>
  <si>
    <t>辅助管理岗及技术事务岗二级</t>
  </si>
  <si>
    <t>辅助管理岗及技术事务岗三级至五级</t>
  </si>
  <si>
    <t>（三）小计</t>
  </si>
  <si>
    <t>年面积</t>
  </si>
  <si>
    <t>投标单价（元/平方米）</t>
  </si>
  <si>
    <t>推荐品牌型号</t>
  </si>
  <si>
    <t>平方米</t>
  </si>
  <si>
    <t>地板打蜡</t>
  </si>
  <si>
    <t>封地剂：3M</t>
  </si>
  <si>
    <t>含税，按实结算，每年按10万平方米预估</t>
  </si>
  <si>
    <t>晶面处理</t>
  </si>
  <si>
    <r>
      <rPr>
        <sz val="8"/>
        <color rgb="FF000000"/>
        <rFont val="宋体"/>
        <family val="3"/>
        <charset val="134"/>
      </rPr>
      <t>晶面保养剂：</t>
    </r>
    <r>
      <rPr>
        <sz val="10.5"/>
        <color theme="1"/>
        <rFont val="Calibri"/>
        <family val="2"/>
      </rPr>
      <t> </t>
    </r>
    <r>
      <rPr>
        <sz val="8"/>
        <color rgb="FF000000"/>
        <rFont val="宋体"/>
        <family val="3"/>
        <charset val="134"/>
      </rPr>
      <t>庄臣</t>
    </r>
  </si>
  <si>
    <t>含税，按实结算，每年按2000平方米预估</t>
  </si>
  <si>
    <t>精开荒保洁</t>
  </si>
  <si>
    <t>含税，按实结算，每年按3000平方米预估</t>
  </si>
  <si>
    <t>（四）小计</t>
  </si>
  <si>
    <t>总计:（一）+（二）+（三）+（四）</t>
  </si>
  <si>
    <r>
      <rPr>
        <sz val="8"/>
        <color rgb="FF000000"/>
        <rFont val="宋体"/>
        <family val="3"/>
        <charset val="134"/>
      </rPr>
      <t>投标人名称（盖公章）：</t>
    </r>
    <r>
      <rPr>
        <u/>
        <sz val="8"/>
        <color rgb="FF000000"/>
        <rFont val="宋体"/>
        <family val="3"/>
        <charset val="134"/>
      </rPr>
      <t xml:space="preserve">                             </t>
    </r>
  </si>
  <si>
    <r>
      <rPr>
        <sz val="8"/>
        <color rgb="FF000000"/>
        <rFont val="宋体"/>
        <family val="3"/>
        <charset val="134"/>
      </rPr>
      <t>法定代表人或投标人授权代表（签名或盖章）：</t>
    </r>
    <r>
      <rPr>
        <u/>
        <sz val="8"/>
        <color rgb="FF000000"/>
        <rFont val="宋体"/>
        <family val="3"/>
        <charset val="134"/>
      </rPr>
      <t xml:space="preserve">                     </t>
    </r>
    <r>
      <rPr>
        <sz val="8"/>
        <color rgb="FF000000"/>
        <rFont val="宋体"/>
        <family val="3"/>
        <charset val="134"/>
      </rPr>
      <t>日期：</t>
    </r>
    <r>
      <rPr>
        <u/>
        <sz val="8"/>
        <color rgb="FF000000"/>
        <rFont val="宋体"/>
        <family val="3"/>
        <charset val="134"/>
      </rPr>
      <t xml:space="preserve">      年   月   日</t>
    </r>
  </si>
  <si>
    <t>填表注意事项：</t>
  </si>
  <si>
    <t>1、薪酬单价：工资、节日福利、高温补贴、夜班费、工龄津贴等相关费用；</t>
  </si>
  <si>
    <t>2、保洁输送工勤岗位管理费包含：工服及防护用品（口罩、手套、隔离服除外）、招聘与培训费、垃圾袋（锐器盒除外）、工具车及保洁工具（垃圾转运车、垃圾桶除外）及耗材（消毒用品除外）费用、五险一金办理、残疾人就业分摊、日常管理办公成本、利润、税金、风险金等经营管理本项目的除发放员工薪酬外的一切费用；</t>
  </si>
  <si>
    <t>3、辅助管理岗及技术事务岗薪酬单价为我院暂定单价，不参与竞争报价，仅需报公司管理费；</t>
  </si>
  <si>
    <t>4、保洁输送工勤岗社保测算方法：预计购买人数160人+单价961.86元/月/人； 商业保险费测算方法：预计购买人数244人+单价40元/月/人，按实结算；</t>
  </si>
  <si>
    <t>5、报价表中仅标黄部分需要进行填写报价。最终报价由表格自动计算得出，投标人不能修改报价清单中任何公式。报价清单打印放入投标文件中作为投标明细报价表（加盖公章）；</t>
  </si>
  <si>
    <t>6、投标人必须按上表格式详细报出投标总价的各个组成部分的报价；所有价格均以人民币作为货币单位填写及计算。</t>
  </si>
  <si>
    <t>备注：</t>
  </si>
  <si>
    <t>人工成本单价</t>
  </si>
  <si>
    <t>文员1人、保洁主管4人、输送主管1人、经理助理1人、技术事务岗管理人员1人</t>
  </si>
  <si>
    <t>一级技术事务岗</t>
  </si>
  <si>
    <t>二级技术事务岗</t>
  </si>
  <si>
    <t>三级技术事务岗</t>
  </si>
  <si>
    <t>四级技术事务岗</t>
  </si>
  <si>
    <t>五级技术事务岗</t>
  </si>
  <si>
    <t>六级技术事务岗</t>
  </si>
  <si>
    <t>七级技术事务岗</t>
  </si>
  <si>
    <t>八级技术事务岗</t>
  </si>
  <si>
    <t>九级技术事务岗</t>
  </si>
  <si>
    <t>十级技术事务岗</t>
  </si>
  <si>
    <t>十一级技术事务岗</t>
  </si>
  <si>
    <t>十二级技术事务岗</t>
  </si>
  <si>
    <t>社保、公积金      （管理岗）</t>
  </si>
  <si>
    <t xml:space="preserve"> (1)该部分费用均含税，投标人报价时不得调整，且计入投标总价；</t>
  </si>
  <si>
    <t>社保</t>
  </si>
  <si>
    <t>（3）保洁输送工勤岗的社保及商业保险费用为暂列金额，暂按923385.60元/年，与 69120元/年计算，按季度结算；</t>
  </si>
  <si>
    <t>含税价，按合同编制人员按实结算（不含加班费折算人力编制）</t>
  </si>
  <si>
    <t>预算面积</t>
  </si>
  <si>
    <t>产地品牌型号</t>
  </si>
  <si>
    <t>含税，按实结算，每年按3.8万平方米预估</t>
  </si>
  <si>
    <t>含税，按实结算，每年按4500平方米预估</t>
  </si>
  <si>
    <t>4、保洁输送工勤岗社保测算方法：预计购买人数80人+单价961.86元/月/人； 商业保险费测算方法：预计购买人数144人+单价40元/月/人，按实结算；</t>
  </si>
  <si>
    <t>备注</t>
  </si>
  <si>
    <t>（六）常用技术工种询价表</t>
  </si>
  <si>
    <t>工种</t>
  </si>
  <si>
    <t>主要工作内容</t>
  </si>
  <si>
    <t>工作时间</t>
  </si>
  <si>
    <t>报价
（元/人/月）</t>
  </si>
  <si>
    <t>水电维修工</t>
  </si>
  <si>
    <t>全月实行排班工作制，6天/周（5个白天+1个夜班）</t>
  </si>
  <si>
    <t>持证上岗</t>
  </si>
  <si>
    <t>铁木工</t>
  </si>
  <si>
    <t>负责全院铁木工配套设施的全面检查、维修与建造工作，具体表现为;
1.院内各门窗、座椅、锁具、普通病床、家具等基础木工类部件的日常维修、维护与巡检；
2.各类应急开门、换锁工作；
3.协助各科室搬迁或改造过程中进行办公家具的拆改安装等；
4.更换柜锁铰链，定期对金属类（包括餐车、手推车、铁门等）设备进行维修、巡检，发现故障隐患及时处理。</t>
  </si>
  <si>
    <t>夜间和节假日实行应急值班制，6天/周</t>
  </si>
  <si>
    <t>有应急值班</t>
  </si>
  <si>
    <t>空调值班员</t>
  </si>
  <si>
    <t>班组日常巡查及日常值班工作，严格按照中央空调班组的各项规章和安全操作规程上岗，具体如下：
1、按照班组的工作要求，做好各项巡视和工作记录；
2、值班时发现空调系统或设备出现异常情况要及时处理，处理不了的要及时报告班组主管，如果会危及人身或设备安全，则首先采取停机等紧急措施；
3、积极协助维保公司的日常维保和监督工作；
4、严禁无关人员进入机房，做好机房的安全工作和消防工作；
5、服从主管的工作安排完成科室交办的其他工作；
6、认真执行医院及科室各项规章制度；
7、开、关主机系统时必须按操作顺序进行，注意有关数据的变化，在有关数据正常情况下才进行开、关机操作，并记录有关数据；
8、系统的保养、检修工作时，应先悬挂工作警示牌，要确保两人在现场才进行，并注意操作的规范和用电安全；
9、积极参加各类专业培训工作，特别是对所使用的设备全面业务知识培训
10、熟悉空调系统工作性能和维修保养规程；
11、认真学习空调设备的安装、维修与保养一定的相关知识。</t>
  </si>
  <si>
    <t>全月实行排班工作制，需值夜班，6天/周</t>
  </si>
  <si>
    <t>持证上岗/值班性质</t>
  </si>
  <si>
    <t>制氧值班员</t>
  </si>
  <si>
    <t>1、执行医院及科室各项规章制度；
2、按照每月排班表进行工作、休假安排；
3、在工作期间，任职执行机房管理制度，避免违反相关制度造成损失；
4、严格按照制氧系统配量的使用规则，结合实际数据进行操作；
5、按制氧系统开机程序执行开机工作；
6、检查空压机、冷冻干燥机无异常的响声；
7、空压机工作油温在85CO左右，工作压力不超过0.80Mpa；
8、冷冻干燥机工作温度范围显示在指示表盘的绿色范围内为正常（0CO-15CO），自动排水器应不断地有水排出；
9、空气罐的压力为0.60-0.80 Mpa之间，氧气罐的压力为0.35-0.45之间；
10、进气压力显示为0.30-0.50 Mpa之间，制氧机出氧压力显示为0.30-0.45 Mpa之间，纯度变化不低于90%，主路过滤器，AO级、AA级过滤器应间断的向外排水，除菌过滤器要经常排污，（每天一次、每次10秒钟）。</t>
  </si>
  <si>
    <t>一站式接线员</t>
  </si>
  <si>
    <t>1、负责每天接听电话及合理调度
2、做好值班、交接班、工单记录
3、每天对本人账户的维修工单复查，未完工的及时跟进处理
4、负责排插、各机房钥匙出借，饮用水领取的登记与核查
5、负责保管一站式后勤服务中心的文件与财物，闲杂人等不得入内
6、负责常用资料、信息的收集、汇总和整理，如各班组排班、值班、通讯录及工作安排表
7、责监督维修人员工单完成情况
8、保持一站式清洁，不堆放杂物，发现脏污及时通知保洁处理
9、熟悉各系统软件的使用规律，负责关联维修班组在使用系统软件过程中的异常反馈和答疑。</t>
  </si>
  <si>
    <t>值班性质</t>
  </si>
  <si>
    <t>导医</t>
  </si>
  <si>
    <t>一、提前五分钟到岗，确认1楼自助机运行正常，电话连接正常，如自助机出现故障（软件故障、硬件故障）及时联系相关人员，及时解决，并跟踪维修结果；
二、07:30-08:00/14:00-14:30在1号楼1楼一站式服务中心9号窗打验单；
三、熟悉医院环境、科室分布、楼层情况等专业信息、检查项目、检查流程等，比如抽血、X光检查、CT检查、B超、病案复印等流程以及注意事项，解答病人疑问，引导患者就医；
四、接听咨询电话并回复，随时解答病人疑问；
五、帮助病人下载安装手机APP并教其使用；
六、帮助病人、家属或简单教受病人、家属如何使用自助机充值，挂号等操作；
七、帮助病人在自助机购买病历本或简单教受病人、家属购买病历本，接着给购买病历本的患者发放病历本并收回凭条方便对数，病历本发完后到连廊领取；
八、自助机缺纸或出现吞卡现象时，及时通知1号楼1楼中国银行；
九、帮助行动不便、坐轮子的病人打电话呼叫医梯（1号楼：3413、3414；2号楼：2721）；
十、每天下班前必须到挂号处记录第二天出诊的医生或教授名单，确认医生不出诊或改诊信息并分享在微信群上，供其他同事参考；
十一、检查宣传栏是否整洁，如有其它与医院无关的宣传资料，及时清除（每周五下班前填充满）；
十二、完成院方工作人员及本公司领导下达的其他临时性工作任务；
十三、应急事件处理；
(一)遇到病人晕倒、出血等情况，将其送至2楼急诊室或治疗室（特殊情况及时通知所在楼层的护士）；
（二）遇到病人丢失财物，联系1号楼2楼导医台或帮助其联系消防中心。
（三）发现有外院书籍、药品、宣传单等与我院无关的宣传资料及时通知保安；      
（四）遇到病人要投诉或无理取闹，请先安抚，实在安抚不了或病人情绪失控，立即通知上级领导到现场处理；
（五）在任何情况下都不能急躁，不得与病人争辩，不允许举止鲁莽、语言粗俗、或耍脾气，更不能冲病人讽刺、挖苦和讥笑；
十四、整理专家介绍栏和出诊表，如有变更，及时整理和修改，如需制作名牌及时向组长汇报。</t>
  </si>
  <si>
    <t>全月实行排班工作制</t>
  </si>
  <si>
    <t>导梯</t>
  </si>
  <si>
    <t>1.7：30分是医院职工上班时间，由于人员比较多需要疏导病人或者家属到病人患者电梯排队搭乘。以疏导病人家属和职工上班时间的乘坐电梯矛盾；
2.引导病人或者家属按照指引“单，双层”队伍有序排队，予以制止不按次序排队，或插队人员；
3.如病人行动不便（轮椅患者，腿脚不便医梯电话3134,3133,二号楼2721），可以给予他们方便，电话通知医梯同事安排医梯接送轮椅患者，或者安排腿脚不便患者到队伍前面排队；
4. 对行动不便、或危急情况者优先照顾，负责手术输送的专梯和职工上下班运送，送餐及各类接待性的专梯；
5.疏散高峰时段的候梯人群，超过第一警戒线启动2号梯运载乘客，超过第二警戒线启动5号梯，及时处理电梯使用中高峰期出现的问题；
6.不定时检查楼层中门的关闭情况，配合做好职工梯和客梯的人群分隔管理，在电梯发生故障不能使用时，放置告示牌，通知维修负责单位及时排除故障，并通知主管负责人，待故障排除测试正常后恢复使用；
7.合理调整和安排电梯的开启时间，以节约用电；配合做好电梯年检工作，监督电梯保养合同的执行；
8.协助中心办公室做好宣传栏（一楼、M层、23楼）的张贴和管理工作，及时清理过期的海报等 ；
9.完成医院各类接待专梯任务。</t>
  </si>
  <si>
    <t>全月实行排班工作制，需值夜班</t>
  </si>
  <si>
    <t>高压值班员</t>
  </si>
  <si>
    <t>1、监控高压配电房、低压配电房以及变压器的运行情况，保障正常供电；
2、执行各类开关倒闸工作；
3、严格执行操作规程和各项规章制度，做好配电室的高低压检测工作；
4、负责保障异常情况下的电力应急供应；
5、认真进行巡视与检查，发现问题及时处理并记录；
6、负责保障配电系统机房的环境卫生整洁，同时防止鼠及其它动物进入电房
7、因检修或其它原因需停电时，提前做好转电工作，并及时通知各相关科室；
8、做好值班记录，按时上班并完成好交接班手续；
9、负责请领、保管各种维修零部件和耗材等物品；
10、对涉及配电系统的工程改造、施工作业进行现场安全监督；
11、定期进行发电机测试工作并进行记录；
12、熟悉紧急情况下的各种应急供电工作方案；
13、定期参加应急电力安全演练。</t>
  </si>
  <si>
    <t>供应室消毒员</t>
  </si>
  <si>
    <t>1、每日灭菌器械前的检查，灭菌质量和检查机器的完好性；
2、灭菌前的测试和BD试验；
3、负责所有高压蒸汽灭菌物品的装载；
4、所有灭菌过程的检测；
5、做好灭菌炉的清洁和岗位安全管理；
6、处理和记录灭菌过程中异常情况（湿包、灭菌检测不合格等）；
7、辅助工作，添加包装区的各种包装材料和各种物品的收、发，无菌室物品发放；
8、星期六负责发放全院各科的物品发放（病房）。</t>
  </si>
  <si>
    <t>打字员（B超、病理科等）</t>
  </si>
  <si>
    <t>一、B超打字组：
1、每天提前5分钟到岗，开启电脑进入、准备B超患者拍照需要使用到耦合剂、还有纸巾等。
2、电脑进入系统后，登录工作站（需要找到相对应的老师账号、密码，进入软件系统）。
3、帮助患者核对患者所有个人信息及各项检查的历史记录。
4、在患者还没进入B超室工作台指导患者等下检查时需要注意的事项，以及如何配合完成超声检查。
5、根据各个岗位老师的要求，图像显示内容及语汇输入相对应的文字超声报告。
6、在空闲时间整理分单，主要分为腹部、浅表、血管、造影、介入（高、中、低）、经直肠、经阴道单据，及帮忙登记老师的工作量。
7、结束每天工作时间，需要把诊室整理收拾干净。 
二、病理科打字组：
1.每天提前5分钟到岗，开启电脑进入病历输入系统，测试该系统是否正常工作。
2.将前一天未完成和当天取材的大标本（约100份）及小标本（150份）的资料按照临床底单录入电脑（录入资料包括：患者病理号、住院号、门诊号、名字、年龄、性别、送检科室、送检单位、标本名称、临床诊断、主诊医生、送检部位及肉眼所见描述等）。
3.输录资料后将大标、小标按医生排版表上的当天值班医生进行分类，在输录过程中发现疑问应及时向当天值班医生反应具体情况（每年工作量递增10%）。
4.录完资料之后到各个诊断室的主诊医生询问有无发好的报告（报告包括：大标本、小标本、细胞中的涂片、所有补充报告、会诊报告资料输入和诊断及患者借片时或丢失所需的报告和查询）在及时将诊断结果输入电脑和审核修改，经初级医生核实后在进行打印。
5.期间如果有病人或家属病历丢失，质询补打报告应告知病人或家属从新打印的报告，是没有医生签名，没有签名是无法律效应。然后帮其补打报告盖章。6.医生临时报告中建议加做特染、免疫组化、原位杂交及分子检测等内容发信息给病人或病人家属。
7.帮助各诊室主诊医生及其他科员输录医学书籍资料。
8.检索病理信息，为病理医疗教学和科研服务。
9.无论手书和计算机答应的病理学诊断报告书中的关键性文字，例如：“癌”、“瘤”、“阳性”、“阴性”、“科室”和数字等都要认真核对，不得有误。
10.患者的基本情况必须严格按照送检临床医师填写的文字抄写或用计算机输录于病理学诊断报告书中，并认真核查无误，签发报告书的病历医师和病理科其他人员都不得改动。</t>
  </si>
  <si>
    <t>5天/周</t>
  </si>
  <si>
    <t>窗口服务</t>
  </si>
  <si>
    <t>1.按照科室排班，负责影像科1号楼4楼和2号楼2楼病人预约、报到及咨询等窗口服务工作；
2.报到、取号：病人或家属把申请单和预约单按照预约的时间过来报到取号，然后录入系统并打出流水号让病人取号等待检；
3.收退费：如有病人需退掉所做项目，需开据退费申请单，并告知病人或家属到收费处凭单退费，如有收费项目需开具收取费用单据告知病人或家属移步到收费处缴费。
4.患者咨询检查相关问题应能及时准确回答患者或者家属，报到时间未到让病人到了预约时间在过来服务台报到。</t>
  </si>
  <si>
    <t>仓库管理</t>
  </si>
  <si>
    <t>1.负责仓库物资的验收，入库和码放；
2.负责仓库物资出库的复核和打包； 
3.负责各科室退回的不良品物资的登记和退货。                                                   4.协作每个月月末盘点，对盘点结果进行分析，并提出改进方案；
5.定期对仓库进行清洁；
6.每天不定时整理仓库，确保仓库产品摆放整齐，环境整洁                                  7.完成物流科领导交办的其它工作任务</t>
  </si>
  <si>
    <t>文员</t>
  </si>
  <si>
    <t>1、协助组织处室会议，做好下发通知、对外联络、会前准备、通报会议出勤情况
2、协助完成预订会议室，协助跟进科务会事宜
3、会议记录及会议纪要整理、会议报道宣传等工作
4、负责各科室需签批文件登记及整理
5、按文件类型分别报送处室、监审处、主管院长以及院务会签批
6、负责签批文件发放，做好签收工作
7、按处求完成处室各类文件印发及管理
8、协助收集并汇总各类满意度调查表，及时反馈给处室</t>
  </si>
  <si>
    <r>
      <rPr>
        <b/>
        <sz val="12"/>
        <rFont val="宋体"/>
        <family val="3"/>
        <charset val="134"/>
      </rPr>
      <t>报价说明：本次报价为员工薪酬单价包括工资、节日福利、高温补贴、夜班费、工龄津贴等相关费用，</t>
    </r>
    <r>
      <rPr>
        <b/>
        <sz val="12"/>
        <color rgb="FFFF0000"/>
        <rFont val="宋体"/>
        <family val="3"/>
        <charset val="134"/>
      </rPr>
      <t>不含公司管理费用。</t>
    </r>
  </si>
  <si>
    <t>附件一：  综合项目（越秀院区）报价明细表</t>
    <phoneticPr fontId="18" type="noConversion"/>
  </si>
  <si>
    <t>附件一:   综合项目（黄埔院区）报价明细表</t>
    <phoneticPr fontId="18" type="noConversion"/>
  </si>
  <si>
    <t>（二）综合项目（黄埔院区）</t>
    <phoneticPr fontId="18" type="noConversion"/>
  </si>
  <si>
    <t>负责医院水电设备的维护、维修工作，具体为：
1.负责全院基础水电设备设施的日常维修和保养工作；
2.做好值班和维修工作记录及设备运行情况记录；
3.定期对供电、供水线路、设备用电情况进行巡视检查，发现故障隐患及时处理，提高线路、设备的完好率；
4.做好安全用电、节约用水的宣传和检查工作；
5.配合外来维修人员完成相关水电维修工作；
6.餐厅维修岗负责餐厅各厨具设备设施的维修及保养工作；
7.负责请领、保管各种维修零部件和耗材等物品。</t>
    <phoneticPr fontId="18" type="noConversion"/>
  </si>
  <si>
    <t>（一）综合项目（越秀院区）</t>
    <phoneticPr fontId="18" type="noConversion"/>
  </si>
  <si>
    <t>附件二：综合项目报价汇总</t>
    <phoneticPr fontId="18" type="noConversion"/>
  </si>
  <si>
    <t>社保961.86元/人.月+公积金200元/人.月</t>
    <phoneticPr fontId="18" type="noConversion"/>
  </si>
  <si>
    <t>社保961.86元/人.月+公积金105元/人.月</t>
    <phoneticPr fontId="18" type="noConversion"/>
  </si>
  <si>
    <t>保洁输送工勤岗周工作天数（单价已含双休日、法定假日、年假顶班顶岗费用）：5天/周*9岗、5.5天/周*38岗、6天/周*109岗、7天/周*216岗。
编制人数未包含顶岗轮休人员编制，薪酬单价应包含顶岗轮休费。需要充分考虑重点岗位人员招聘难度（如核医学科保洁员，供应室清洗员等）。</t>
    <phoneticPr fontId="18" type="noConversion"/>
  </si>
  <si>
    <t>保洁</t>
    <phoneticPr fontId="18" type="noConversion"/>
  </si>
  <si>
    <t>输送</t>
    <phoneticPr fontId="18" type="noConversion"/>
  </si>
  <si>
    <t>工勤岗</t>
    <phoneticPr fontId="18" type="noConversion"/>
  </si>
  <si>
    <t>保洁</t>
    <phoneticPr fontId="18" type="noConversion"/>
  </si>
  <si>
    <t>输送</t>
    <phoneticPr fontId="18" type="noConversion"/>
  </si>
  <si>
    <t>工勤岗</t>
    <phoneticPr fontId="18" type="noConversion"/>
  </si>
  <si>
    <t>辅助管理岗及技术事务岗薪酬单价固定，无需报价，仅需报管理费。另外配置2名管理人员已纳入管理岗位清单。
管理费包括：工服、培训费、招聘、合同签订、五险一金办理、残疾人就业分摊、各类假期（含产假）顶班顶岗费、风险金、税金、利润等费用；需要充分考虑重点岗位人员招聘难度（如核医学科保洁员，供应室清洗员等）。</t>
    <phoneticPr fontId="18" type="noConversion"/>
  </si>
  <si>
    <t>保洁输送工勤岗周工作天数（单价已含双休日、法定节假日、年假顶班顶岗费用）：5天/周*6岗、5.5天/周*35岗、6天/周*61岗、7天/周*100岗，需要充分考虑重点岗位人员招聘难度（如核医学科保洁员，供应室清洗员等）。</t>
    <phoneticPr fontId="18" type="noConversion"/>
  </si>
  <si>
    <t>辅助管理岗及技术事务岗薪酬单价固定，无需报价，仅需报管理费。另外配置2名管理人员已纳入管理岗位清单。
管理费包括：工服、培训费、招聘、合同签订、五险一金办理、残疾人就业分摊、各类假期顶班顶岗费、风险金、税金、利润等费用；需要充分考虑重点岗位人员招聘难度（如核医学科保洁员，供应室清洗员等）。</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</si>
</sst>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Red]\¥\-#,##0.00"/>
  </numFmts>
  <fonts count="22" x14ac:knownFonts="1">
    <font>
      <sz val="11"/>
      <color theme="1"/>
      <name val="等线"/>
      <charset val="134"/>
      <scheme val="minor"/>
    </font>
    <font>
      <b/>
      <sz val="9"/>
      <name val="宋体"/>
      <family val="3"/>
      <charset val="134"/>
    </font>
    <font>
      <sz val="9"/>
      <name val="宋体"/>
      <family val="3"/>
      <charset val="134"/>
    </font>
    <font>
      <b/>
      <sz val="12"/>
      <name val="宋体"/>
      <family val="3"/>
      <charset val="134"/>
    </font>
    <font>
      <sz val="12"/>
      <color theme="1"/>
      <name val="等线"/>
      <family val="3"/>
      <charset val="134"/>
      <scheme val="minor"/>
    </font>
    <font>
      <b/>
      <sz val="10"/>
      <color rgb="FF000000"/>
      <name val="宋体"/>
      <family val="3"/>
      <charset val="134"/>
    </font>
    <font>
      <sz val="7.5"/>
      <color rgb="FF000000"/>
      <name val="宋体"/>
      <family val="3"/>
      <charset val="134"/>
    </font>
    <font>
      <sz val="8"/>
      <color rgb="FF000000"/>
      <name val="宋体"/>
      <family val="3"/>
      <charset val="134"/>
    </font>
    <font>
      <b/>
      <sz val="11"/>
      <color theme="1"/>
      <name val="等线"/>
      <family val="3"/>
      <charset val="134"/>
      <scheme val="minor"/>
    </font>
    <font>
      <b/>
      <sz val="8"/>
      <color rgb="FF000000"/>
      <name val="宋体"/>
      <family val="3"/>
      <charset val="134"/>
    </font>
    <font>
      <b/>
      <sz val="6.5"/>
      <color rgb="FF000000"/>
      <name val="宋体"/>
      <family val="3"/>
      <charset val="134"/>
    </font>
    <font>
      <sz val="10.5"/>
      <color theme="1"/>
      <name val="Calibri"/>
      <family val="2"/>
    </font>
    <font>
      <sz val="11"/>
      <color rgb="FF000000"/>
      <name val="宋体"/>
      <family val="3"/>
      <charset val="134"/>
    </font>
    <font>
      <b/>
      <sz val="10"/>
      <color rgb="FFFF0000"/>
      <name val="宋体"/>
      <family val="3"/>
      <charset val="134"/>
    </font>
    <font>
      <sz val="8"/>
      <color theme="1"/>
      <name val="宋体"/>
      <family val="3"/>
      <charset val="134"/>
    </font>
    <font>
      <sz val="16"/>
      <color theme="1"/>
      <name val="等线"/>
      <family val="3"/>
      <charset val="134"/>
      <scheme val="minor"/>
    </font>
    <font>
      <b/>
      <sz val="12"/>
      <color rgb="FFFF0000"/>
      <name val="宋体"/>
      <family val="3"/>
      <charset val="134"/>
    </font>
    <font>
      <u/>
      <sz val="8"/>
      <color rgb="FF000000"/>
      <name val="宋体"/>
      <family val="3"/>
      <charset val="134"/>
    </font>
    <font>
      <sz val="9"/>
      <name val="等线"/>
      <family val="3"/>
      <charset val="134"/>
      <scheme val="minor"/>
    </font>
    <font>
      <b/>
      <sz val="10"/>
      <color rgb="FF000000"/>
      <name val="宋体"/>
      <family val="3"/>
      <charset val="134"/>
    </font>
    <font>
      <sz val="12"/>
      <color theme="1"/>
      <name val="等线"/>
      <family val="3"/>
      <charset val="134"/>
      <scheme val="minor"/>
    </font>
    <font>
      <sz val="8"/>
      <name val="宋体"/>
      <family val="3"/>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17">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0" borderId="0" xfId="0" applyBorder="1" applyAlignment="1">
      <alignment wrapText="1"/>
    </xf>
    <xf numFmtId="0" fontId="8" fillId="0" borderId="0" xfId="0" applyFont="1" applyBorder="1" applyAlignment="1">
      <alignment wrapText="1"/>
    </xf>
    <xf numFmtId="0" fontId="0" fillId="0" borderId="0" xfId="0" applyBorder="1"/>
    <xf numFmtId="0" fontId="0" fillId="0" borderId="0" xfId="0" applyBorder="1" applyProtection="1"/>
    <xf numFmtId="0" fontId="9" fillId="0" borderId="1" xfId="0" applyFont="1" applyBorder="1" applyAlignment="1">
      <alignment horizontal="center" vertical="center" wrapText="1"/>
    </xf>
    <xf numFmtId="0" fontId="9" fillId="0" borderId="1" xfId="0" applyFont="1" applyBorder="1" applyAlignment="1" applyProtection="1">
      <alignment horizontal="center" vertical="center" wrapText="1"/>
    </xf>
    <xf numFmtId="0" fontId="0" fillId="0" borderId="1" xfId="0" applyBorder="1" applyAlignment="1" applyProtection="1">
      <alignment vertical="center" wrapText="1"/>
    </xf>
    <xf numFmtId="0" fontId="7" fillId="0" borderId="1" xfId="0" applyFont="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177" fontId="7" fillId="0" borderId="1" xfId="0" applyNumberFormat="1" applyFont="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pplyProtection="1">
      <alignment horizontal="center" vertical="center" wrapText="1"/>
    </xf>
    <xf numFmtId="177" fontId="9" fillId="0" borderId="1" xfId="0" applyNumberFormat="1" applyFont="1" applyBorder="1" applyAlignment="1" applyProtection="1">
      <alignment horizontal="center" vertical="center" wrapText="1"/>
    </xf>
    <xf numFmtId="177" fontId="9" fillId="0" borderId="1" xfId="0" applyNumberFormat="1" applyFont="1" applyFill="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6" fillId="0" borderId="1"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pplyProtection="1">
      <alignment horizontal="center" vertical="center"/>
    </xf>
    <xf numFmtId="0" fontId="7" fillId="0" borderId="0" xfId="0" applyFont="1" applyBorder="1" applyAlignment="1">
      <alignment horizontal="left" vertical="center"/>
    </xf>
    <xf numFmtId="0" fontId="7" fillId="0" borderId="0" xfId="0" applyFont="1" applyBorder="1" applyAlignment="1" applyProtection="1">
      <alignment horizontal="left" vertical="center"/>
    </xf>
    <xf numFmtId="0" fontId="9" fillId="0" borderId="1" xfId="0" applyFont="1" applyBorder="1" applyAlignment="1" applyProtection="1">
      <alignment horizontal="left" vertical="center" wrapText="1"/>
    </xf>
    <xf numFmtId="0" fontId="9" fillId="0" borderId="1" xfId="0" applyFont="1" applyBorder="1" applyAlignment="1" applyProtection="1">
      <alignment vertical="center" wrapText="1"/>
    </xf>
    <xf numFmtId="176" fontId="14" fillId="0" borderId="1" xfId="0" applyNumberFormat="1" applyFont="1" applyBorder="1" applyAlignment="1" applyProtection="1">
      <alignment horizontal="center" vertical="center" wrapText="1"/>
    </xf>
    <xf numFmtId="0" fontId="7" fillId="0" borderId="1" xfId="0" applyFont="1" applyBorder="1" applyAlignment="1" applyProtection="1">
      <alignment horizontal="left" vertical="center" wrapText="1"/>
    </xf>
    <xf numFmtId="0" fontId="7" fillId="0" borderId="1" xfId="0" applyFont="1" applyBorder="1" applyAlignment="1" applyProtection="1">
      <alignment horizontal="justify" vertical="center" wrapText="1"/>
    </xf>
    <xf numFmtId="0" fontId="0" fillId="0" borderId="0" xfId="0" applyBorder="1" applyAlignment="1" applyProtection="1">
      <alignment wrapText="1"/>
      <protection locked="0"/>
    </xf>
    <xf numFmtId="0" fontId="8" fillId="0" borderId="0" xfId="0" applyFont="1" applyBorder="1" applyAlignment="1" applyProtection="1">
      <alignment wrapText="1"/>
      <protection locked="0"/>
    </xf>
    <xf numFmtId="0" fontId="0" fillId="0" borderId="0" xfId="0" applyBorder="1" applyProtection="1">
      <protection locked="0"/>
    </xf>
    <xf numFmtId="0" fontId="0" fillId="0" borderId="0" xfId="0" applyBorder="1" applyAlignment="1" applyProtection="1">
      <alignment horizontal="left"/>
      <protection locked="0"/>
    </xf>
    <xf numFmtId="0" fontId="9"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3" borderId="1" xfId="0" applyFont="1" applyFill="1" applyBorder="1" applyAlignment="1" applyProtection="1">
      <alignment horizontal="center" vertical="center" wrapText="1"/>
      <protection locked="0"/>
    </xf>
    <xf numFmtId="177" fontId="7" fillId="0" borderId="1" xfId="0" applyNumberFormat="1" applyFont="1" applyFill="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horizontal="center" vertical="center" wrapText="1"/>
      <protection locked="0"/>
    </xf>
    <xf numFmtId="0" fontId="7" fillId="0" borderId="0" xfId="0" applyFont="1" applyBorder="1" applyAlignment="1" applyProtection="1">
      <alignment horizontal="left" vertical="center"/>
      <protection locked="0"/>
    </xf>
    <xf numFmtId="0" fontId="0" fillId="0" borderId="0" xfId="0" applyBorder="1" applyAlignment="1" applyProtection="1">
      <alignment wrapText="1"/>
    </xf>
    <xf numFmtId="0" fontId="9" fillId="0" borderId="1" xfId="0" applyFont="1" applyBorder="1" applyAlignment="1" applyProtection="1">
      <alignment horizontal="left" vertical="center" wrapText="1"/>
      <protection locked="0"/>
    </xf>
    <xf numFmtId="176" fontId="14" fillId="0" borderId="1" xfId="0" applyNumberFormat="1" applyFont="1" applyFill="1" applyBorder="1" applyAlignment="1" applyProtection="1">
      <alignment horizontal="center" vertical="center" wrapText="1"/>
    </xf>
    <xf numFmtId="0" fontId="7" fillId="0" borderId="1" xfId="0" applyFont="1" applyBorder="1" applyAlignment="1" applyProtection="1">
      <alignment horizontal="left" vertical="center" wrapText="1"/>
      <protection locked="0"/>
    </xf>
    <xf numFmtId="177" fontId="0" fillId="0" borderId="1" xfId="0" applyNumberFormat="1" applyBorder="1" applyAlignment="1" applyProtection="1">
      <alignment horizontal="left" vertical="center" wrapText="1"/>
      <protection locked="0"/>
    </xf>
    <xf numFmtId="0" fontId="0" fillId="0" borderId="0" xfId="0" applyBorder="1" applyAlignment="1" applyProtection="1">
      <alignment horizontal="left" wrapText="1"/>
      <protection locked="0"/>
    </xf>
    <xf numFmtId="0" fontId="0" fillId="0" borderId="0" xfId="0" applyAlignment="1">
      <alignment horizontal="center"/>
    </xf>
    <xf numFmtId="0" fontId="0" fillId="0" borderId="1" xfId="0" applyBorder="1" applyAlignment="1">
      <alignment horizontal="center" vertical="center"/>
    </xf>
    <xf numFmtId="0" fontId="4" fillId="0" borderId="1" xfId="0" applyFont="1" applyBorder="1" applyAlignment="1">
      <alignment horizontal="left" vertical="center"/>
    </xf>
    <xf numFmtId="0" fontId="0" fillId="0" borderId="1" xfId="0" applyBorder="1"/>
    <xf numFmtId="0" fontId="20" fillId="0" borderId="1" xfId="0" applyFont="1" applyBorder="1" applyAlignment="1">
      <alignment horizontal="left" vertical="center"/>
    </xf>
    <xf numFmtId="177" fontId="7" fillId="0" borderId="1" xfId="0" applyNumberFormat="1" applyFont="1" applyBorder="1" applyAlignment="1" applyProtection="1">
      <alignment horizontal="center" vertical="center" wrapText="1"/>
    </xf>
    <xf numFmtId="0" fontId="7" fillId="2"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5" fillId="0" borderId="1" xfId="0" applyFont="1" applyBorder="1" applyAlignment="1">
      <alignment horizontal="center" vertical="center"/>
    </xf>
    <xf numFmtId="0" fontId="19" fillId="0" borderId="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xf>
    <xf numFmtId="0" fontId="21" fillId="3"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xf>
    <xf numFmtId="0" fontId="9"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0"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xf>
    <xf numFmtId="0" fontId="7" fillId="0" borderId="0" xfId="0" applyFont="1" applyBorder="1" applyAlignment="1" applyProtection="1">
      <alignment horizontal="left" vertical="center"/>
      <protection locked="0"/>
    </xf>
    <xf numFmtId="0" fontId="7" fillId="0" borderId="0" xfId="0" applyFont="1" applyBorder="1" applyAlignment="1" applyProtection="1">
      <alignment horizontal="left" vertical="center"/>
    </xf>
    <xf numFmtId="0" fontId="12" fillId="0" borderId="0"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xf>
    <xf numFmtId="0" fontId="13" fillId="0" borderId="0"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xf>
    <xf numFmtId="0" fontId="7" fillId="2" borderId="1" xfId="0" applyFont="1" applyFill="1" applyBorder="1" applyAlignment="1" applyProtection="1">
      <alignment horizontal="center" vertical="center" wrapText="1"/>
      <protection locked="0"/>
    </xf>
    <xf numFmtId="177" fontId="7" fillId="0" borderId="1" xfId="0" applyNumberFormat="1" applyFont="1" applyBorder="1" applyAlignment="1" applyProtection="1">
      <alignment horizontal="center" vertical="center" wrapText="1"/>
      <protection locked="0"/>
    </xf>
    <xf numFmtId="177" fontId="7" fillId="0" borderId="1" xfId="0" applyNumberFormat="1" applyFont="1" applyBorder="1" applyAlignment="1" applyProtection="1">
      <alignment horizontal="center" vertical="center" wrapText="1"/>
    </xf>
    <xf numFmtId="0" fontId="7" fillId="0" borderId="1" xfId="0" applyFont="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xf>
    <xf numFmtId="0" fontId="14" fillId="0" borderId="1" xfId="0" applyFont="1" applyBorder="1" applyAlignment="1" applyProtection="1">
      <alignment horizontal="left" vertical="center" wrapText="1"/>
      <protection locked="0"/>
    </xf>
    <xf numFmtId="177" fontId="7" fillId="0" borderId="1" xfId="0" applyNumberFormat="1" applyFont="1" applyFill="1" applyBorder="1" applyAlignment="1" applyProtection="1">
      <alignment horizontal="center" vertical="center" wrapText="1"/>
    </xf>
    <xf numFmtId="0" fontId="19" fillId="0" borderId="0" xfId="0" applyFont="1" applyBorder="1" applyAlignment="1">
      <alignment horizontal="center" vertical="center" wrapText="1"/>
    </xf>
    <xf numFmtId="0" fontId="5" fillId="0" borderId="0"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0" xfId="0" applyFont="1" applyBorder="1" applyAlignment="1">
      <alignment horizontal="left" vertical="center" wrapText="1"/>
    </xf>
    <xf numFmtId="0" fontId="7" fillId="0" borderId="0"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pplyProtection="1">
      <alignment horizontal="left" vertical="center"/>
    </xf>
    <xf numFmtId="0" fontId="13" fillId="0" borderId="0" xfId="0" applyFont="1" applyBorder="1" applyAlignment="1">
      <alignment horizontal="left" vertical="center" wrapText="1"/>
    </xf>
    <xf numFmtId="0" fontId="7" fillId="2" borderId="1" xfId="0" applyFont="1" applyFill="1" applyBorder="1" applyAlignment="1">
      <alignment horizontal="center" vertical="center" wrapText="1"/>
    </xf>
    <xf numFmtId="177" fontId="7"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pplyProtection="1">
      <alignment horizontal="center" vertical="center" wrapText="1"/>
    </xf>
    <xf numFmtId="0" fontId="7" fillId="0" borderId="1" xfId="0" applyFont="1" applyBorder="1" applyAlignment="1" applyProtection="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sqref="A1:D1"/>
    </sheetView>
  </sheetViews>
  <sheetFormatPr defaultColWidth="9" defaultRowHeight="13.8" x14ac:dyDescent="0.25"/>
  <cols>
    <col min="1" max="1" width="4.44140625" style="55" customWidth="1"/>
    <col min="2" max="2" width="67.6640625" customWidth="1"/>
    <col min="3" max="3" width="15.44140625" customWidth="1"/>
    <col min="4" max="4" width="17.88671875" customWidth="1"/>
  </cols>
  <sheetData>
    <row r="1" spans="1:4" ht="34.049999999999997" customHeight="1" x14ac:dyDescent="0.25">
      <c r="A1" s="64" t="s">
        <v>162</v>
      </c>
      <c r="B1" s="64"/>
      <c r="C1" s="64"/>
      <c r="D1" s="64"/>
    </row>
    <row r="2" spans="1:4" ht="28.95" customHeight="1" x14ac:dyDescent="0.25">
      <c r="A2" s="56" t="s">
        <v>0</v>
      </c>
      <c r="B2" s="56" t="s">
        <v>1</v>
      </c>
      <c r="C2" s="56" t="s">
        <v>2</v>
      </c>
      <c r="D2" s="56" t="s">
        <v>3</v>
      </c>
    </row>
    <row r="3" spans="1:4" ht="37.049999999999997" customHeight="1" x14ac:dyDescent="0.25">
      <c r="A3" s="56">
        <v>1</v>
      </c>
      <c r="B3" s="57" t="s">
        <v>161</v>
      </c>
      <c r="C3" s="58">
        <f>越秀!H50</f>
        <v>21535676.800000001</v>
      </c>
      <c r="D3" s="58">
        <f>越秀!I50</f>
        <v>64607030.399999999</v>
      </c>
    </row>
    <row r="4" spans="1:4" ht="37.049999999999997" customHeight="1" x14ac:dyDescent="0.25">
      <c r="A4" s="56">
        <v>2</v>
      </c>
      <c r="B4" s="59" t="s">
        <v>159</v>
      </c>
      <c r="C4" s="58">
        <f>黄埔!H50</f>
        <v>7720547.1999999993</v>
      </c>
      <c r="D4" s="58">
        <f>黄埔!I50</f>
        <v>23161641.600000001</v>
      </c>
    </row>
    <row r="5" spans="1:4" ht="37.049999999999997" customHeight="1" x14ac:dyDescent="0.25">
      <c r="A5" s="56">
        <v>6</v>
      </c>
      <c r="B5" s="57" t="s">
        <v>4</v>
      </c>
      <c r="C5" s="58">
        <f>SUM(C3:C4)</f>
        <v>29256224</v>
      </c>
      <c r="D5" s="58">
        <f>SUM(D3:D4)</f>
        <v>87768672</v>
      </c>
    </row>
    <row r="6" spans="1:4" ht="33" customHeight="1" x14ac:dyDescent="0.25">
      <c r="A6" s="56">
        <v>7</v>
      </c>
      <c r="B6" s="57" t="s">
        <v>5</v>
      </c>
      <c r="C6" s="58"/>
      <c r="D6" s="58"/>
    </row>
  </sheetData>
  <mergeCells count="1">
    <mergeCell ref="A1:D1"/>
  </mergeCells>
  <phoneticPr fontId="18"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topLeftCell="A19" zoomScale="120" zoomScaleNormal="120" workbookViewId="0">
      <selection activeCell="J11" sqref="J11:J22"/>
    </sheetView>
  </sheetViews>
  <sheetFormatPr defaultColWidth="9" defaultRowHeight="13.8" x14ac:dyDescent="0.25"/>
  <cols>
    <col min="1" max="1" width="5.33203125" style="38" customWidth="1"/>
    <col min="2" max="2" width="16.109375" style="38" customWidth="1"/>
    <col min="3" max="3" width="7.5546875" style="38" customWidth="1"/>
    <col min="4" max="4" width="10.77734375" style="38" customWidth="1"/>
    <col min="5" max="5" width="9" style="38"/>
    <col min="6" max="6" width="13.109375" style="10" customWidth="1"/>
    <col min="7" max="7" width="12.88671875" style="10" customWidth="1"/>
    <col min="8" max="8" width="13.109375" style="10" customWidth="1"/>
    <col min="9" max="9" width="15.44140625" style="10" customWidth="1"/>
    <col min="10" max="10" width="28.77734375" style="39" customWidth="1"/>
    <col min="11" max="16384" width="9" style="38"/>
  </cols>
  <sheetData>
    <row r="1" spans="1:10" ht="33" customHeight="1" x14ac:dyDescent="0.25">
      <c r="A1" s="65" t="s">
        <v>157</v>
      </c>
      <c r="B1" s="66"/>
      <c r="C1" s="66"/>
      <c r="D1" s="66"/>
      <c r="E1" s="66"/>
      <c r="F1" s="67"/>
      <c r="G1" s="67"/>
      <c r="H1" s="67"/>
      <c r="I1" s="67"/>
      <c r="J1" s="68"/>
    </row>
    <row r="2" spans="1:10" x14ac:dyDescent="0.25">
      <c r="A2" s="69" t="s">
        <v>6</v>
      </c>
      <c r="B2" s="69" t="s">
        <v>7</v>
      </c>
      <c r="C2" s="69" t="s">
        <v>8</v>
      </c>
      <c r="D2" s="69" t="s">
        <v>9</v>
      </c>
      <c r="E2" s="69"/>
      <c r="F2" s="70"/>
      <c r="G2" s="12" t="s">
        <v>10</v>
      </c>
      <c r="H2" s="12" t="s">
        <v>2</v>
      </c>
      <c r="I2" s="12" t="s">
        <v>11</v>
      </c>
      <c r="J2" s="73" t="s">
        <v>12</v>
      </c>
    </row>
    <row r="3" spans="1:10" x14ac:dyDescent="0.25">
      <c r="A3" s="69"/>
      <c r="B3" s="69"/>
      <c r="C3" s="69"/>
      <c r="D3" s="40" t="s">
        <v>13</v>
      </c>
      <c r="E3" s="40" t="s">
        <v>14</v>
      </c>
      <c r="F3" s="70" t="s">
        <v>15</v>
      </c>
      <c r="G3" s="12" t="s">
        <v>16</v>
      </c>
      <c r="H3" s="12" t="s">
        <v>17</v>
      </c>
      <c r="I3" s="12" t="s">
        <v>18</v>
      </c>
      <c r="J3" s="73"/>
    </row>
    <row r="4" spans="1:10" x14ac:dyDescent="0.25">
      <c r="A4" s="69"/>
      <c r="B4" s="69"/>
      <c r="C4" s="69"/>
      <c r="D4" s="40" t="s">
        <v>19</v>
      </c>
      <c r="E4" s="40" t="s">
        <v>19</v>
      </c>
      <c r="F4" s="70"/>
      <c r="G4" s="13"/>
      <c r="H4" s="13"/>
      <c r="I4" s="13"/>
      <c r="J4" s="73"/>
    </row>
    <row r="5" spans="1:10" x14ac:dyDescent="0.25">
      <c r="A5" s="89">
        <v>1</v>
      </c>
      <c r="B5" s="41" t="s">
        <v>20</v>
      </c>
      <c r="C5" s="41">
        <v>1</v>
      </c>
      <c r="D5" s="15"/>
      <c r="E5" s="15"/>
      <c r="F5" s="16">
        <f t="shared" ref="F5:F22" si="0">(D5+E5)</f>
        <v>0</v>
      </c>
      <c r="G5" s="16">
        <f t="shared" ref="G5:G22" si="1">F5*C5</f>
        <v>0</v>
      </c>
      <c r="H5" s="16">
        <f t="shared" ref="H5:H22" si="2">G5*12</f>
        <v>0</v>
      </c>
      <c r="I5" s="16">
        <f t="shared" ref="I5:I13" si="3">H5*3</f>
        <v>0</v>
      </c>
      <c r="J5" s="50"/>
    </row>
    <row r="6" spans="1:10" ht="26.4" customHeight="1" x14ac:dyDescent="0.25">
      <c r="A6" s="89"/>
      <c r="B6" s="41" t="s">
        <v>21</v>
      </c>
      <c r="C6" s="41">
        <v>11</v>
      </c>
      <c r="D6" s="15"/>
      <c r="E6" s="15"/>
      <c r="F6" s="16">
        <f t="shared" si="0"/>
        <v>0</v>
      </c>
      <c r="G6" s="60">
        <f t="shared" ref="G6:G7" si="4">F4*C4</f>
        <v>0</v>
      </c>
      <c r="H6" s="16">
        <f>G8*12</f>
        <v>0</v>
      </c>
      <c r="I6" s="16">
        <f t="shared" si="3"/>
        <v>0</v>
      </c>
      <c r="J6" s="50" t="s">
        <v>22</v>
      </c>
    </row>
    <row r="7" spans="1:10" ht="36" customHeight="1" x14ac:dyDescent="0.25">
      <c r="A7" s="89"/>
      <c r="B7" s="62" t="s">
        <v>166</v>
      </c>
      <c r="C7" s="62">
        <v>228.5</v>
      </c>
      <c r="D7" s="61"/>
      <c r="E7" s="61"/>
      <c r="F7" s="60">
        <f t="shared" si="0"/>
        <v>0</v>
      </c>
      <c r="G7" s="60">
        <f t="shared" si="4"/>
        <v>0</v>
      </c>
      <c r="H7" s="60">
        <f t="shared" ref="H7:H8" si="5">G9*12</f>
        <v>0</v>
      </c>
      <c r="I7" s="60">
        <f t="shared" si="3"/>
        <v>0</v>
      </c>
      <c r="J7" s="75" t="s">
        <v>165</v>
      </c>
    </row>
    <row r="8" spans="1:10" ht="36" customHeight="1" x14ac:dyDescent="0.25">
      <c r="A8" s="89"/>
      <c r="B8" s="62" t="s">
        <v>167</v>
      </c>
      <c r="C8" s="62">
        <v>97</v>
      </c>
      <c r="D8" s="61"/>
      <c r="E8" s="61"/>
      <c r="F8" s="60">
        <f t="shared" si="0"/>
        <v>0</v>
      </c>
      <c r="G8" s="16">
        <f>F6*C6</f>
        <v>0</v>
      </c>
      <c r="H8" s="60">
        <f t="shared" si="5"/>
        <v>0</v>
      </c>
      <c r="I8" s="60">
        <f t="shared" si="3"/>
        <v>0</v>
      </c>
      <c r="J8" s="76"/>
    </row>
    <row r="9" spans="1:10" ht="36" customHeight="1" x14ac:dyDescent="0.25">
      <c r="A9" s="89"/>
      <c r="B9" s="41" t="s">
        <v>168</v>
      </c>
      <c r="C9" s="41">
        <v>46.5</v>
      </c>
      <c r="D9" s="15"/>
      <c r="E9" s="15"/>
      <c r="F9" s="16">
        <f t="shared" si="0"/>
        <v>0</v>
      </c>
      <c r="G9" s="16">
        <f t="shared" si="1"/>
        <v>0</v>
      </c>
      <c r="H9" s="16">
        <f t="shared" si="2"/>
        <v>0</v>
      </c>
      <c r="I9" s="16">
        <f t="shared" si="3"/>
        <v>0</v>
      </c>
      <c r="J9" s="77"/>
    </row>
    <row r="10" spans="1:10" ht="48" customHeight="1" x14ac:dyDescent="0.25">
      <c r="A10" s="89"/>
      <c r="B10" s="41" t="s">
        <v>23</v>
      </c>
      <c r="C10" s="41">
        <v>32</v>
      </c>
      <c r="D10" s="15"/>
      <c r="E10" s="15"/>
      <c r="F10" s="16">
        <f t="shared" si="0"/>
        <v>0</v>
      </c>
      <c r="G10" s="16">
        <f t="shared" si="1"/>
        <v>0</v>
      </c>
      <c r="H10" s="16">
        <f t="shared" si="2"/>
        <v>0</v>
      </c>
      <c r="I10" s="16">
        <f t="shared" si="3"/>
        <v>0</v>
      </c>
      <c r="J10" s="50" t="s">
        <v>24</v>
      </c>
    </row>
    <row r="11" spans="1:10" x14ac:dyDescent="0.25">
      <c r="A11" s="89" t="s">
        <v>25</v>
      </c>
      <c r="B11" s="41" t="s">
        <v>26</v>
      </c>
      <c r="C11" s="41">
        <v>0</v>
      </c>
      <c r="D11" s="17">
        <v>8289.09</v>
      </c>
      <c r="E11" s="15"/>
      <c r="F11" s="16">
        <f t="shared" si="0"/>
        <v>8289.09</v>
      </c>
      <c r="G11" s="16">
        <f t="shared" si="1"/>
        <v>0</v>
      </c>
      <c r="H11" s="16">
        <f t="shared" si="2"/>
        <v>0</v>
      </c>
      <c r="I11" s="16">
        <f t="shared" si="3"/>
        <v>0</v>
      </c>
      <c r="J11" s="73" t="s">
        <v>172</v>
      </c>
    </row>
    <row r="12" spans="1:10" x14ac:dyDescent="0.25">
      <c r="A12" s="89"/>
      <c r="B12" s="41" t="s">
        <v>27</v>
      </c>
      <c r="C12" s="41">
        <v>2</v>
      </c>
      <c r="D12" s="17">
        <v>7622.42</v>
      </c>
      <c r="E12" s="15"/>
      <c r="F12" s="16">
        <f t="shared" si="0"/>
        <v>7622.42</v>
      </c>
      <c r="G12" s="16">
        <f t="shared" si="1"/>
        <v>15244.84</v>
      </c>
      <c r="H12" s="16">
        <f t="shared" si="2"/>
        <v>182938.08000000002</v>
      </c>
      <c r="I12" s="16">
        <f t="shared" si="3"/>
        <v>548814.24</v>
      </c>
      <c r="J12" s="73"/>
    </row>
    <row r="13" spans="1:10" x14ac:dyDescent="0.25">
      <c r="A13" s="89"/>
      <c r="B13" s="41" t="s">
        <v>28</v>
      </c>
      <c r="C13" s="41">
        <v>1</v>
      </c>
      <c r="D13" s="17">
        <v>7039.09</v>
      </c>
      <c r="E13" s="15"/>
      <c r="F13" s="16">
        <f t="shared" si="0"/>
        <v>7039.09</v>
      </c>
      <c r="G13" s="16">
        <f t="shared" si="1"/>
        <v>7039.09</v>
      </c>
      <c r="H13" s="16">
        <f t="shared" si="2"/>
        <v>84469.08</v>
      </c>
      <c r="I13" s="16">
        <f t="shared" si="3"/>
        <v>253407.24</v>
      </c>
      <c r="J13" s="73"/>
    </row>
    <row r="14" spans="1:10" x14ac:dyDescent="0.25">
      <c r="A14" s="89"/>
      <c r="B14" s="41" t="s">
        <v>29</v>
      </c>
      <c r="C14" s="41">
        <v>1</v>
      </c>
      <c r="D14" s="17">
        <v>6505.76</v>
      </c>
      <c r="E14" s="15"/>
      <c r="F14" s="16">
        <f t="shared" si="0"/>
        <v>6505.76</v>
      </c>
      <c r="G14" s="16">
        <f t="shared" si="1"/>
        <v>6505.76</v>
      </c>
      <c r="H14" s="16">
        <f t="shared" si="2"/>
        <v>78069.119999999995</v>
      </c>
      <c r="I14" s="16">
        <f t="shared" ref="I14:I22" si="6">H14*3</f>
        <v>234207.35999999999</v>
      </c>
      <c r="J14" s="73"/>
    </row>
    <row r="15" spans="1:10" x14ac:dyDescent="0.25">
      <c r="A15" s="89"/>
      <c r="B15" s="41" t="s">
        <v>30</v>
      </c>
      <c r="C15" s="41">
        <v>27</v>
      </c>
      <c r="D15" s="17">
        <v>5672.42</v>
      </c>
      <c r="E15" s="15"/>
      <c r="F15" s="16">
        <f t="shared" si="0"/>
        <v>5672.42</v>
      </c>
      <c r="G15" s="16">
        <f t="shared" si="1"/>
        <v>153155.34</v>
      </c>
      <c r="H15" s="16">
        <f t="shared" si="2"/>
        <v>1837864.08</v>
      </c>
      <c r="I15" s="16">
        <f t="shared" si="6"/>
        <v>5513592.2400000002</v>
      </c>
      <c r="J15" s="73"/>
    </row>
    <row r="16" spans="1:10" x14ac:dyDescent="0.25">
      <c r="A16" s="89"/>
      <c r="B16" s="41" t="s">
        <v>31</v>
      </c>
      <c r="C16" s="41">
        <v>27</v>
      </c>
      <c r="D16" s="17">
        <v>5200</v>
      </c>
      <c r="E16" s="15"/>
      <c r="F16" s="16">
        <f t="shared" si="0"/>
        <v>5200</v>
      </c>
      <c r="G16" s="16">
        <f t="shared" si="1"/>
        <v>140400</v>
      </c>
      <c r="H16" s="16">
        <f t="shared" si="2"/>
        <v>1684800</v>
      </c>
      <c r="I16" s="16">
        <f t="shared" si="6"/>
        <v>5054400</v>
      </c>
      <c r="J16" s="73"/>
    </row>
    <row r="17" spans="1:10" x14ac:dyDescent="0.25">
      <c r="A17" s="89"/>
      <c r="B17" s="41" t="s">
        <v>32</v>
      </c>
      <c r="C17" s="41">
        <v>32</v>
      </c>
      <c r="D17" s="17">
        <v>4900</v>
      </c>
      <c r="E17" s="15"/>
      <c r="F17" s="16">
        <f t="shared" si="0"/>
        <v>4900</v>
      </c>
      <c r="G17" s="16">
        <f t="shared" si="1"/>
        <v>156800</v>
      </c>
      <c r="H17" s="16">
        <f t="shared" si="2"/>
        <v>1881600</v>
      </c>
      <c r="I17" s="16">
        <f t="shared" si="6"/>
        <v>5644800</v>
      </c>
      <c r="J17" s="73"/>
    </row>
    <row r="18" spans="1:10" x14ac:dyDescent="0.25">
      <c r="A18" s="89"/>
      <c r="B18" s="41" t="s">
        <v>33</v>
      </c>
      <c r="C18" s="41">
        <v>98</v>
      </c>
      <c r="D18" s="17">
        <v>4600</v>
      </c>
      <c r="E18" s="15"/>
      <c r="F18" s="16">
        <f t="shared" si="0"/>
        <v>4600</v>
      </c>
      <c r="G18" s="16">
        <f t="shared" si="1"/>
        <v>450800</v>
      </c>
      <c r="H18" s="16">
        <f t="shared" si="2"/>
        <v>5409600</v>
      </c>
      <c r="I18" s="16">
        <f t="shared" si="6"/>
        <v>16228800</v>
      </c>
      <c r="J18" s="73"/>
    </row>
    <row r="19" spans="1:10" x14ac:dyDescent="0.25">
      <c r="A19" s="89"/>
      <c r="B19" s="41" t="s">
        <v>34</v>
      </c>
      <c r="C19" s="41">
        <v>35</v>
      </c>
      <c r="D19" s="17">
        <v>4300</v>
      </c>
      <c r="E19" s="15"/>
      <c r="F19" s="16">
        <f t="shared" si="0"/>
        <v>4300</v>
      </c>
      <c r="G19" s="16">
        <f t="shared" si="1"/>
        <v>150500</v>
      </c>
      <c r="H19" s="16">
        <f t="shared" si="2"/>
        <v>1806000</v>
      </c>
      <c r="I19" s="16">
        <f t="shared" si="6"/>
        <v>5418000</v>
      </c>
      <c r="J19" s="73"/>
    </row>
    <row r="20" spans="1:10" x14ac:dyDescent="0.25">
      <c r="A20" s="89"/>
      <c r="B20" s="41" t="s">
        <v>35</v>
      </c>
      <c r="C20" s="41">
        <v>34.5</v>
      </c>
      <c r="D20" s="17">
        <v>4000</v>
      </c>
      <c r="E20" s="15"/>
      <c r="F20" s="16">
        <f t="shared" si="0"/>
        <v>4000</v>
      </c>
      <c r="G20" s="16">
        <f t="shared" si="1"/>
        <v>138000</v>
      </c>
      <c r="H20" s="16">
        <f t="shared" si="2"/>
        <v>1656000</v>
      </c>
      <c r="I20" s="16">
        <f t="shared" si="6"/>
        <v>4968000</v>
      </c>
      <c r="J20" s="73"/>
    </row>
    <row r="21" spans="1:10" x14ac:dyDescent="0.25">
      <c r="A21" s="89"/>
      <c r="B21" s="41" t="s">
        <v>36</v>
      </c>
      <c r="C21" s="41">
        <v>0</v>
      </c>
      <c r="D21" s="17">
        <v>3680</v>
      </c>
      <c r="E21" s="15"/>
      <c r="F21" s="16">
        <f t="shared" si="0"/>
        <v>3680</v>
      </c>
      <c r="G21" s="16">
        <f t="shared" si="1"/>
        <v>0</v>
      </c>
      <c r="H21" s="16">
        <f t="shared" si="2"/>
        <v>0</v>
      </c>
      <c r="I21" s="16">
        <f t="shared" si="6"/>
        <v>0</v>
      </c>
      <c r="J21" s="73"/>
    </row>
    <row r="22" spans="1:10" x14ac:dyDescent="0.25">
      <c r="A22" s="89"/>
      <c r="B22" s="41" t="s">
        <v>37</v>
      </c>
      <c r="C22" s="41">
        <v>0</v>
      </c>
      <c r="D22" s="17">
        <v>3400</v>
      </c>
      <c r="E22" s="15"/>
      <c r="F22" s="16">
        <f t="shared" si="0"/>
        <v>3400</v>
      </c>
      <c r="G22" s="16">
        <f t="shared" si="1"/>
        <v>0</v>
      </c>
      <c r="H22" s="16">
        <f t="shared" si="2"/>
        <v>0</v>
      </c>
      <c r="I22" s="16">
        <f t="shared" si="6"/>
        <v>0</v>
      </c>
      <c r="J22" s="73"/>
    </row>
    <row r="23" spans="1:10" x14ac:dyDescent="0.25">
      <c r="A23" s="42"/>
      <c r="B23" s="40" t="s">
        <v>38</v>
      </c>
      <c r="C23" s="41">
        <f>SUM(C5:C22)</f>
        <v>673.5</v>
      </c>
      <c r="D23" s="41" t="s">
        <v>39</v>
      </c>
      <c r="E23" s="41" t="s">
        <v>39</v>
      </c>
      <c r="F23" s="41" t="s">
        <v>39</v>
      </c>
      <c r="G23" s="22">
        <f>SUM(G5:G22)</f>
        <v>1218445.03</v>
      </c>
      <c r="H23" s="22">
        <f>SUM(H5:H22)</f>
        <v>14621340.359999999</v>
      </c>
      <c r="I23" s="22">
        <f>SUM(I5:I22)</f>
        <v>43864021.079999998</v>
      </c>
      <c r="J23" s="50"/>
    </row>
    <row r="24" spans="1:10" x14ac:dyDescent="0.25">
      <c r="A24" s="69" t="s">
        <v>6</v>
      </c>
      <c r="B24" s="69" t="s">
        <v>40</v>
      </c>
      <c r="C24" s="69" t="s">
        <v>8</v>
      </c>
      <c r="D24" s="69"/>
      <c r="E24" s="69"/>
      <c r="F24" s="70"/>
      <c r="G24" s="12" t="s">
        <v>10</v>
      </c>
      <c r="H24" s="12" t="s">
        <v>2</v>
      </c>
      <c r="I24" s="12" t="s">
        <v>11</v>
      </c>
      <c r="J24" s="73" t="s">
        <v>12</v>
      </c>
    </row>
    <row r="25" spans="1:10" x14ac:dyDescent="0.25">
      <c r="A25" s="69"/>
      <c r="B25" s="69"/>
      <c r="C25" s="69"/>
      <c r="D25" s="69"/>
      <c r="E25" s="69"/>
      <c r="F25" s="70"/>
      <c r="G25" s="12" t="s">
        <v>16</v>
      </c>
      <c r="H25" s="12" t="s">
        <v>17</v>
      </c>
      <c r="I25" s="12" t="s">
        <v>18</v>
      </c>
      <c r="J25" s="73"/>
    </row>
    <row r="26" spans="1:10" ht="28.05" customHeight="1" x14ac:dyDescent="0.25">
      <c r="A26" s="89">
        <v>2</v>
      </c>
      <c r="B26" s="43" t="s">
        <v>41</v>
      </c>
      <c r="C26" s="43">
        <v>12</v>
      </c>
      <c r="D26" s="71" t="s">
        <v>163</v>
      </c>
      <c r="E26" s="71"/>
      <c r="F26" s="72"/>
      <c r="G26" s="16">
        <f>(961.86+200)*C26</f>
        <v>13942.320000000002</v>
      </c>
      <c r="H26" s="44">
        <f>(G26*12)</f>
        <v>167307.84000000003</v>
      </c>
      <c r="I26" s="51">
        <f>(H26*3)</f>
        <v>501923.52000000008</v>
      </c>
      <c r="J26" s="52" t="s">
        <v>43</v>
      </c>
    </row>
    <row r="27" spans="1:10" ht="22.05" customHeight="1" x14ac:dyDescent="0.25">
      <c r="A27" s="89"/>
      <c r="B27" s="43" t="s">
        <v>44</v>
      </c>
      <c r="C27" s="43">
        <v>3</v>
      </c>
      <c r="D27" s="71" t="s">
        <v>45</v>
      </c>
      <c r="E27" s="71"/>
      <c r="F27" s="72"/>
      <c r="G27" s="16">
        <f>(961.86+500)*C27</f>
        <v>4385.58</v>
      </c>
      <c r="H27" s="44">
        <f>(G27*12)</f>
        <v>52626.96</v>
      </c>
      <c r="I27" s="51">
        <f>(H27*3)</f>
        <v>157880.88</v>
      </c>
      <c r="J27" s="74" t="s">
        <v>46</v>
      </c>
    </row>
    <row r="28" spans="1:10" ht="22.05" customHeight="1" x14ac:dyDescent="0.25">
      <c r="A28" s="89"/>
      <c r="B28" s="43" t="s">
        <v>47</v>
      </c>
      <c r="C28" s="43">
        <v>28</v>
      </c>
      <c r="D28" s="71" t="s">
        <v>163</v>
      </c>
      <c r="E28" s="71"/>
      <c r="F28" s="72"/>
      <c r="G28" s="16">
        <f>(961.86+200)*C28</f>
        <v>32532.080000000002</v>
      </c>
      <c r="H28" s="44">
        <f>(G28*12)</f>
        <v>390384.96</v>
      </c>
      <c r="I28" s="51">
        <f>(H28*3)</f>
        <v>1171154.8800000001</v>
      </c>
      <c r="J28" s="74"/>
    </row>
    <row r="29" spans="1:10" ht="22.05" customHeight="1" x14ac:dyDescent="0.25">
      <c r="A29" s="89"/>
      <c r="B29" s="43" t="s">
        <v>48</v>
      </c>
      <c r="C29" s="43">
        <v>226.5</v>
      </c>
      <c r="D29" s="71" t="s">
        <v>164</v>
      </c>
      <c r="E29" s="71"/>
      <c r="F29" s="72"/>
      <c r="G29" s="16">
        <f>(961.86+105)*C29</f>
        <v>241643.79000000004</v>
      </c>
      <c r="H29" s="44">
        <f>(G29*12)</f>
        <v>2899725.4800000004</v>
      </c>
      <c r="I29" s="51">
        <f>(H29*3)</f>
        <v>8699176.4400000013</v>
      </c>
      <c r="J29" s="74"/>
    </row>
    <row r="30" spans="1:10" ht="21" customHeight="1" x14ac:dyDescent="0.25">
      <c r="A30" s="89"/>
      <c r="B30" s="43" t="s">
        <v>50</v>
      </c>
      <c r="C30" s="90" t="s">
        <v>51</v>
      </c>
      <c r="D30" s="90" t="s">
        <v>39</v>
      </c>
      <c r="E30" s="90"/>
      <c r="F30" s="92"/>
      <c r="G30" s="88"/>
      <c r="H30" s="96">
        <f>1846771.2+117120</f>
        <v>1963891.2</v>
      </c>
      <c r="I30" s="96">
        <f>H30*3</f>
        <v>5891673.5999999996</v>
      </c>
      <c r="J30" s="95" t="s">
        <v>52</v>
      </c>
    </row>
    <row r="31" spans="1:10" ht="24" customHeight="1" x14ac:dyDescent="0.25">
      <c r="A31" s="89"/>
      <c r="B31" s="43" t="s">
        <v>53</v>
      </c>
      <c r="C31" s="90"/>
      <c r="D31" s="90"/>
      <c r="E31" s="90"/>
      <c r="F31" s="92"/>
      <c r="G31" s="88"/>
      <c r="H31" s="96"/>
      <c r="I31" s="96"/>
      <c r="J31" s="95"/>
    </row>
    <row r="32" spans="1:10" ht="19.05" customHeight="1" x14ac:dyDescent="0.25">
      <c r="A32" s="89"/>
      <c r="B32" s="40" t="s">
        <v>54</v>
      </c>
      <c r="C32" s="40">
        <f>SUM(C26:C29)</f>
        <v>269.5</v>
      </c>
      <c r="D32" s="69"/>
      <c r="E32" s="69"/>
      <c r="F32" s="70"/>
      <c r="G32" s="23">
        <f>SUM(G26:G31)</f>
        <v>292503.77</v>
      </c>
      <c r="H32" s="23">
        <f>SUM(H26:H31)</f>
        <v>5473936.4400000004</v>
      </c>
      <c r="I32" s="23">
        <f>SUM(I26:I31)</f>
        <v>16421809.320000002</v>
      </c>
      <c r="J32" s="53"/>
    </row>
    <row r="33" spans="1:10" ht="16.95" customHeight="1" x14ac:dyDescent="0.25">
      <c r="A33" s="69" t="s">
        <v>6</v>
      </c>
      <c r="B33" s="69" t="s">
        <v>40</v>
      </c>
      <c r="C33" s="69" t="s">
        <v>55</v>
      </c>
      <c r="D33" s="69" t="s">
        <v>56</v>
      </c>
      <c r="E33" s="69"/>
      <c r="F33" s="70"/>
      <c r="G33" s="70" t="s">
        <v>39</v>
      </c>
      <c r="H33" s="24" t="s">
        <v>2</v>
      </c>
      <c r="I33" s="24" t="s">
        <v>11</v>
      </c>
      <c r="J33" s="73" t="s">
        <v>12</v>
      </c>
    </row>
    <row r="34" spans="1:10" ht="16.95" customHeight="1" x14ac:dyDescent="0.25">
      <c r="A34" s="69"/>
      <c r="B34" s="69"/>
      <c r="C34" s="69"/>
      <c r="D34" s="69"/>
      <c r="E34" s="69"/>
      <c r="F34" s="70"/>
      <c r="G34" s="70"/>
      <c r="H34" s="24" t="s">
        <v>17</v>
      </c>
      <c r="I34" s="24" t="s">
        <v>18</v>
      </c>
      <c r="J34" s="73"/>
    </row>
    <row r="35" spans="1:10" x14ac:dyDescent="0.25">
      <c r="A35" s="89">
        <v>3</v>
      </c>
      <c r="B35" s="41" t="s">
        <v>57</v>
      </c>
      <c r="C35" s="89">
        <v>12</v>
      </c>
      <c r="D35" s="93" t="s">
        <v>58</v>
      </c>
      <c r="E35" s="93"/>
      <c r="F35" s="94"/>
      <c r="G35" s="91" t="s">
        <v>39</v>
      </c>
      <c r="H35" s="88">
        <f>5000*C35</f>
        <v>60000</v>
      </c>
      <c r="I35" s="88">
        <f>H35*3</f>
        <v>180000</v>
      </c>
      <c r="J35" s="74" t="s">
        <v>59</v>
      </c>
    </row>
    <row r="36" spans="1:10" x14ac:dyDescent="0.25">
      <c r="A36" s="89"/>
      <c r="B36" s="41" t="s">
        <v>60</v>
      </c>
      <c r="C36" s="89"/>
      <c r="D36" s="93"/>
      <c r="E36" s="93"/>
      <c r="F36" s="94"/>
      <c r="G36" s="91"/>
      <c r="H36" s="88"/>
      <c r="I36" s="88"/>
      <c r="J36" s="74"/>
    </row>
    <row r="37" spans="1:10" ht="22.05" customHeight="1" x14ac:dyDescent="0.25">
      <c r="A37" s="89"/>
      <c r="B37" s="41" t="s">
        <v>57</v>
      </c>
      <c r="C37" s="89">
        <v>404</v>
      </c>
      <c r="D37" s="87">
        <v>1000</v>
      </c>
      <c r="E37" s="87"/>
      <c r="F37" s="88"/>
      <c r="G37" s="91" t="s">
        <v>39</v>
      </c>
      <c r="H37" s="88">
        <f>1000*C37</f>
        <v>404000</v>
      </c>
      <c r="I37" s="88">
        <f>H37*3</f>
        <v>1212000</v>
      </c>
      <c r="J37" s="74" t="s">
        <v>61</v>
      </c>
    </row>
    <row r="38" spans="1:10" ht="28.95" customHeight="1" x14ac:dyDescent="0.25">
      <c r="A38" s="89"/>
      <c r="B38" s="41" t="s">
        <v>62</v>
      </c>
      <c r="C38" s="89"/>
      <c r="D38" s="87"/>
      <c r="E38" s="87"/>
      <c r="F38" s="88"/>
      <c r="G38" s="91"/>
      <c r="H38" s="88"/>
      <c r="I38" s="88"/>
      <c r="J38" s="74"/>
    </row>
    <row r="39" spans="1:10" ht="19.2" x14ac:dyDescent="0.25">
      <c r="A39" s="89"/>
      <c r="B39" s="41" t="s">
        <v>63</v>
      </c>
      <c r="C39" s="41">
        <v>0</v>
      </c>
      <c r="D39" s="87">
        <v>10000</v>
      </c>
      <c r="E39" s="87"/>
      <c r="F39" s="88"/>
      <c r="G39" s="21" t="s">
        <v>39</v>
      </c>
      <c r="H39" s="16">
        <f>10000*C39</f>
        <v>0</v>
      </c>
      <c r="I39" s="16">
        <f>H39*3</f>
        <v>0</v>
      </c>
      <c r="J39" s="74" t="s">
        <v>59</v>
      </c>
    </row>
    <row r="40" spans="1:10" ht="19.2" x14ac:dyDescent="0.25">
      <c r="A40" s="89"/>
      <c r="B40" s="41" t="s">
        <v>64</v>
      </c>
      <c r="C40" s="41">
        <v>2</v>
      </c>
      <c r="D40" s="87">
        <v>8000</v>
      </c>
      <c r="E40" s="87"/>
      <c r="F40" s="88"/>
      <c r="G40" s="21" t="s">
        <v>39</v>
      </c>
      <c r="H40" s="16">
        <f>8000*C40</f>
        <v>16000</v>
      </c>
      <c r="I40" s="16">
        <f>H40*3</f>
        <v>48000</v>
      </c>
      <c r="J40" s="74"/>
    </row>
    <row r="41" spans="1:10" ht="19.2" x14ac:dyDescent="0.25">
      <c r="A41" s="89"/>
      <c r="B41" s="41" t="s">
        <v>65</v>
      </c>
      <c r="C41" s="41">
        <v>29</v>
      </c>
      <c r="D41" s="87">
        <v>5000</v>
      </c>
      <c r="E41" s="87"/>
      <c r="F41" s="88"/>
      <c r="G41" s="21" t="s">
        <v>39</v>
      </c>
      <c r="H41" s="16">
        <f>5000*C41</f>
        <v>145000</v>
      </c>
      <c r="I41" s="16">
        <f>H41*3</f>
        <v>435000</v>
      </c>
      <c r="J41" s="74"/>
    </row>
    <row r="42" spans="1:10" ht="19.2" x14ac:dyDescent="0.25">
      <c r="A42" s="89"/>
      <c r="B42" s="41" t="s">
        <v>48</v>
      </c>
      <c r="C42" s="41">
        <v>226.5</v>
      </c>
      <c r="D42" s="87">
        <v>3600</v>
      </c>
      <c r="E42" s="87"/>
      <c r="F42" s="88"/>
      <c r="G42" s="21" t="s">
        <v>39</v>
      </c>
      <c r="H42" s="16">
        <f>3600*C42</f>
        <v>815400</v>
      </c>
      <c r="I42" s="16">
        <f>H42*3</f>
        <v>2446200</v>
      </c>
      <c r="J42" s="74"/>
    </row>
    <row r="43" spans="1:10" x14ac:dyDescent="0.25">
      <c r="A43" s="89"/>
      <c r="B43" s="40" t="s">
        <v>66</v>
      </c>
      <c r="C43" s="40">
        <f>SUM(C35:C42)</f>
        <v>673.5</v>
      </c>
      <c r="D43" s="69" t="s">
        <v>39</v>
      </c>
      <c r="E43" s="69"/>
      <c r="F43" s="70"/>
      <c r="G43" s="12" t="s">
        <v>39</v>
      </c>
      <c r="H43" s="22">
        <f>SUM(H35:H42)</f>
        <v>1440400</v>
      </c>
      <c r="I43" s="22">
        <f>SUM(I35:I42)</f>
        <v>4321200</v>
      </c>
      <c r="J43" s="52"/>
    </row>
    <row r="44" spans="1:10" x14ac:dyDescent="0.25">
      <c r="A44" s="69" t="s">
        <v>6</v>
      </c>
      <c r="B44" s="69" t="s">
        <v>40</v>
      </c>
      <c r="C44" s="40" t="s">
        <v>67</v>
      </c>
      <c r="D44" s="69" t="s">
        <v>68</v>
      </c>
      <c r="E44" s="69"/>
      <c r="F44" s="70" t="s">
        <v>69</v>
      </c>
      <c r="G44" s="70" t="s">
        <v>39</v>
      </c>
      <c r="H44" s="12" t="s">
        <v>2</v>
      </c>
      <c r="I44" s="12" t="s">
        <v>11</v>
      </c>
      <c r="J44" s="73" t="s">
        <v>12</v>
      </c>
    </row>
    <row r="45" spans="1:10" x14ac:dyDescent="0.25">
      <c r="A45" s="69"/>
      <c r="B45" s="69"/>
      <c r="C45" s="40" t="s">
        <v>70</v>
      </c>
      <c r="D45" s="69"/>
      <c r="E45" s="69"/>
      <c r="F45" s="70"/>
      <c r="G45" s="70"/>
      <c r="H45" s="12" t="s">
        <v>17</v>
      </c>
      <c r="I45" s="12" t="s">
        <v>18</v>
      </c>
      <c r="J45" s="73"/>
    </row>
    <row r="46" spans="1:10" x14ac:dyDescent="0.25">
      <c r="A46" s="89">
        <v>4</v>
      </c>
      <c r="B46" s="41" t="s">
        <v>71</v>
      </c>
      <c r="C46" s="45">
        <v>100000</v>
      </c>
      <c r="D46" s="86"/>
      <c r="E46" s="86"/>
      <c r="F46" s="21" t="s">
        <v>72</v>
      </c>
      <c r="G46" s="21" t="s">
        <v>39</v>
      </c>
      <c r="H46" s="16">
        <f>D46*C46</f>
        <v>0</v>
      </c>
      <c r="I46" s="16">
        <f>H46*3</f>
        <v>0</v>
      </c>
      <c r="J46" s="52" t="s">
        <v>73</v>
      </c>
    </row>
    <row r="47" spans="1:10" ht="14.4" x14ac:dyDescent="0.25">
      <c r="A47" s="89"/>
      <c r="B47" s="41" t="s">
        <v>74</v>
      </c>
      <c r="C47" s="41">
        <v>2000</v>
      </c>
      <c r="D47" s="86"/>
      <c r="E47" s="86"/>
      <c r="F47" s="21" t="s">
        <v>75</v>
      </c>
      <c r="G47" s="21" t="s">
        <v>39</v>
      </c>
      <c r="H47" s="16">
        <f>D47*C47</f>
        <v>0</v>
      </c>
      <c r="I47" s="16">
        <f>H47*3</f>
        <v>0</v>
      </c>
      <c r="J47" s="52" t="s">
        <v>76</v>
      </c>
    </row>
    <row r="48" spans="1:10" x14ac:dyDescent="0.25">
      <c r="A48" s="89"/>
      <c r="B48" s="41" t="s">
        <v>77</v>
      </c>
      <c r="C48" s="41">
        <v>3000</v>
      </c>
      <c r="D48" s="86"/>
      <c r="E48" s="86"/>
      <c r="F48" s="21" t="s">
        <v>39</v>
      </c>
      <c r="G48" s="21" t="s">
        <v>39</v>
      </c>
      <c r="H48" s="16">
        <f>D48*C48</f>
        <v>0</v>
      </c>
      <c r="I48" s="16">
        <f>H48*3</f>
        <v>0</v>
      </c>
      <c r="J48" s="52" t="s">
        <v>78</v>
      </c>
    </row>
    <row r="49" spans="1:10" x14ac:dyDescent="0.25">
      <c r="A49" s="89"/>
      <c r="B49" s="40" t="s">
        <v>79</v>
      </c>
      <c r="C49" s="40" t="s">
        <v>39</v>
      </c>
      <c r="D49" s="69" t="s">
        <v>39</v>
      </c>
      <c r="E49" s="69"/>
      <c r="F49" s="70"/>
      <c r="G49" s="12" t="s">
        <v>39</v>
      </c>
      <c r="H49" s="22">
        <f>SUM(H46:H48)</f>
        <v>0</v>
      </c>
      <c r="I49" s="22">
        <f>SUM(I46:I48)</f>
        <v>0</v>
      </c>
      <c r="J49" s="50"/>
    </row>
    <row r="50" spans="1:10" x14ac:dyDescent="0.25">
      <c r="A50" s="69" t="s">
        <v>80</v>
      </c>
      <c r="B50" s="69"/>
      <c r="C50" s="69"/>
      <c r="D50" s="69"/>
      <c r="E50" s="69"/>
      <c r="F50" s="70"/>
      <c r="G50" s="12" t="s">
        <v>39</v>
      </c>
      <c r="H50" s="23">
        <f>H23+H32+H43+H49</f>
        <v>21535676.800000001</v>
      </c>
      <c r="I50" s="23">
        <f>I23+I32+I43+I49</f>
        <v>64607030.399999999</v>
      </c>
      <c r="J50" s="50"/>
    </row>
    <row r="51" spans="1:10" x14ac:dyDescent="0.25">
      <c r="A51" s="46"/>
      <c r="B51" s="47"/>
      <c r="C51" s="46"/>
      <c r="D51" s="46"/>
      <c r="E51" s="46"/>
      <c r="F51" s="28"/>
      <c r="G51" s="28"/>
      <c r="H51" s="28"/>
      <c r="I51" s="28"/>
      <c r="J51" s="48"/>
    </row>
    <row r="52" spans="1:10" x14ac:dyDescent="0.25">
      <c r="A52" s="80" t="s">
        <v>81</v>
      </c>
      <c r="B52" s="80"/>
      <c r="C52" s="80"/>
      <c r="D52" s="80"/>
      <c r="E52" s="80"/>
      <c r="F52" s="81"/>
      <c r="G52" s="81"/>
      <c r="H52" s="81"/>
      <c r="I52" s="81"/>
      <c r="J52" s="80"/>
    </row>
    <row r="53" spans="1:10" x14ac:dyDescent="0.25">
      <c r="A53" s="48"/>
      <c r="B53" s="48"/>
      <c r="C53" s="48"/>
      <c r="D53" s="48"/>
      <c r="E53" s="48"/>
      <c r="F53" s="30"/>
      <c r="G53" s="30"/>
      <c r="H53" s="30"/>
      <c r="I53" s="30"/>
      <c r="J53" s="48"/>
    </row>
    <row r="54" spans="1:10" x14ac:dyDescent="0.25">
      <c r="A54" s="80" t="s">
        <v>82</v>
      </c>
      <c r="B54" s="80"/>
      <c r="C54" s="80"/>
      <c r="D54" s="80"/>
      <c r="E54" s="80"/>
      <c r="F54" s="81"/>
      <c r="G54" s="81"/>
      <c r="H54" s="81"/>
      <c r="I54" s="81"/>
      <c r="J54" s="80"/>
    </row>
    <row r="55" spans="1:10" x14ac:dyDescent="0.25">
      <c r="A55" s="48"/>
      <c r="B55" s="48"/>
      <c r="C55" s="48"/>
      <c r="D55" s="48"/>
      <c r="E55" s="48"/>
      <c r="F55" s="30"/>
      <c r="G55" s="30"/>
      <c r="H55" s="30"/>
      <c r="I55" s="30"/>
      <c r="J55" s="48"/>
    </row>
    <row r="56" spans="1:10" s="36" customFormat="1" ht="14.4" x14ac:dyDescent="0.25">
      <c r="A56" s="82" t="s">
        <v>83</v>
      </c>
      <c r="B56" s="82"/>
      <c r="C56" s="82"/>
      <c r="D56" s="82"/>
      <c r="E56" s="82"/>
      <c r="F56" s="83"/>
      <c r="G56" s="83"/>
      <c r="H56" s="83"/>
      <c r="I56" s="83"/>
      <c r="J56" s="82"/>
    </row>
    <row r="57" spans="1:10" s="36" customFormat="1" x14ac:dyDescent="0.25">
      <c r="A57" s="84" t="s">
        <v>84</v>
      </c>
      <c r="B57" s="84"/>
      <c r="C57" s="84"/>
      <c r="D57" s="84"/>
      <c r="E57" s="84"/>
      <c r="F57" s="85"/>
      <c r="G57" s="85"/>
      <c r="H57" s="85"/>
      <c r="I57" s="85"/>
      <c r="J57" s="84"/>
    </row>
    <row r="58" spans="1:10" s="36" customFormat="1" ht="36" customHeight="1" x14ac:dyDescent="0.25">
      <c r="A58" s="84" t="s">
        <v>85</v>
      </c>
      <c r="B58" s="84"/>
      <c r="C58" s="84"/>
      <c r="D58" s="84"/>
      <c r="E58" s="84"/>
      <c r="F58" s="85"/>
      <c r="G58" s="85"/>
      <c r="H58" s="85"/>
      <c r="I58" s="85"/>
      <c r="J58" s="84"/>
    </row>
    <row r="59" spans="1:10" s="36" customFormat="1" x14ac:dyDescent="0.25">
      <c r="A59" s="84" t="s">
        <v>86</v>
      </c>
      <c r="B59" s="84"/>
      <c r="C59" s="84"/>
      <c r="D59" s="84"/>
      <c r="E59" s="84"/>
      <c r="F59" s="85"/>
      <c r="G59" s="85"/>
      <c r="H59" s="85"/>
      <c r="I59" s="85"/>
      <c r="J59" s="84"/>
    </row>
    <row r="60" spans="1:10" s="37" customFormat="1" x14ac:dyDescent="0.25">
      <c r="A60" s="84" t="s">
        <v>87</v>
      </c>
      <c r="B60" s="84"/>
      <c r="C60" s="84"/>
      <c r="D60" s="84"/>
      <c r="E60" s="84"/>
      <c r="F60" s="85"/>
      <c r="G60" s="85"/>
      <c r="H60" s="85"/>
      <c r="I60" s="85"/>
      <c r="J60" s="84"/>
    </row>
    <row r="61" spans="1:10" s="36" customFormat="1" x14ac:dyDescent="0.25">
      <c r="A61" s="78" t="s">
        <v>88</v>
      </c>
      <c r="B61" s="78"/>
      <c r="C61" s="78"/>
      <c r="D61" s="78"/>
      <c r="E61" s="78"/>
      <c r="F61" s="79"/>
      <c r="G61" s="79"/>
      <c r="H61" s="79"/>
      <c r="I61" s="79"/>
      <c r="J61" s="78"/>
    </row>
    <row r="62" spans="1:10" s="37" customFormat="1" x14ac:dyDescent="0.25">
      <c r="A62" s="78" t="s">
        <v>89</v>
      </c>
      <c r="B62" s="78"/>
      <c r="C62" s="78"/>
      <c r="D62" s="78"/>
      <c r="E62" s="78"/>
      <c r="F62" s="79"/>
      <c r="G62" s="79"/>
      <c r="H62" s="79"/>
      <c r="I62" s="79"/>
      <c r="J62" s="78"/>
    </row>
    <row r="63" spans="1:10" s="36" customFormat="1" x14ac:dyDescent="0.25">
      <c r="F63" s="49"/>
      <c r="G63" s="49"/>
      <c r="H63" s="49"/>
      <c r="I63" s="49"/>
      <c r="J63" s="54"/>
    </row>
    <row r="64" spans="1:10" s="36" customFormat="1" x14ac:dyDescent="0.25">
      <c r="F64" s="49"/>
      <c r="G64" s="49"/>
      <c r="H64" s="49"/>
      <c r="I64" s="49"/>
      <c r="J64" s="54"/>
    </row>
  </sheetData>
  <mergeCells count="75">
    <mergeCell ref="J44:J45"/>
    <mergeCell ref="D24:F25"/>
    <mergeCell ref="D33:F34"/>
    <mergeCell ref="D30:F31"/>
    <mergeCell ref="D35:F36"/>
    <mergeCell ref="D37:F38"/>
    <mergeCell ref="D44:E45"/>
    <mergeCell ref="J30:J31"/>
    <mergeCell ref="J33:J34"/>
    <mergeCell ref="J35:J36"/>
    <mergeCell ref="J37:J38"/>
    <mergeCell ref="J39:J42"/>
    <mergeCell ref="H30:H31"/>
    <mergeCell ref="H35:H36"/>
    <mergeCell ref="H37:H38"/>
    <mergeCell ref="I30:I31"/>
    <mergeCell ref="C30:C31"/>
    <mergeCell ref="C33:C34"/>
    <mergeCell ref="C35:C36"/>
    <mergeCell ref="C37:C38"/>
    <mergeCell ref="I35:I36"/>
    <mergeCell ref="I37:I38"/>
    <mergeCell ref="G30:G31"/>
    <mergeCell ref="G33:G34"/>
    <mergeCell ref="G35:G36"/>
    <mergeCell ref="G37:G38"/>
    <mergeCell ref="D32:F32"/>
    <mergeCell ref="A62:J62"/>
    <mergeCell ref="A2:A4"/>
    <mergeCell ref="A5:A10"/>
    <mergeCell ref="A11:A22"/>
    <mergeCell ref="A24:A25"/>
    <mergeCell ref="A26:A32"/>
    <mergeCell ref="A33:A34"/>
    <mergeCell ref="A35:A43"/>
    <mergeCell ref="A44:A45"/>
    <mergeCell ref="A46:A49"/>
    <mergeCell ref="B2:B4"/>
    <mergeCell ref="B24:B25"/>
    <mergeCell ref="B33:B34"/>
    <mergeCell ref="B44:B45"/>
    <mergeCell ref="C2:C4"/>
    <mergeCell ref="G44:G45"/>
    <mergeCell ref="D39:F39"/>
    <mergeCell ref="D40:F40"/>
    <mergeCell ref="D41:F41"/>
    <mergeCell ref="F3:F4"/>
    <mergeCell ref="D42:F42"/>
    <mergeCell ref="D43:F43"/>
    <mergeCell ref="D46:E46"/>
    <mergeCell ref="D47:E47"/>
    <mergeCell ref="D48:E48"/>
    <mergeCell ref="F44:F45"/>
    <mergeCell ref="A61:J61"/>
    <mergeCell ref="D49:F49"/>
    <mergeCell ref="A50:F50"/>
    <mergeCell ref="A52:J52"/>
    <mergeCell ref="A54:J54"/>
    <mergeCell ref="A56:J56"/>
    <mergeCell ref="A57:J57"/>
    <mergeCell ref="A58:J58"/>
    <mergeCell ref="A59:J59"/>
    <mergeCell ref="A60:J60"/>
    <mergeCell ref="A1:J1"/>
    <mergeCell ref="D2:F2"/>
    <mergeCell ref="D26:F26"/>
    <mergeCell ref="D27:F27"/>
    <mergeCell ref="D28:F28"/>
    <mergeCell ref="J2:J4"/>
    <mergeCell ref="J11:J22"/>
    <mergeCell ref="J24:J25"/>
    <mergeCell ref="J27:J29"/>
    <mergeCell ref="C24:C25"/>
    <mergeCell ref="D29:F29"/>
    <mergeCell ref="J7:J9"/>
  </mergeCells>
  <phoneticPr fontId="1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tabSelected="1" zoomScale="150" zoomScaleNormal="150" workbookViewId="0">
      <pane xSplit="1" ySplit="4" topLeftCell="B5" activePane="bottomRight" state="frozen"/>
      <selection pane="topRight"/>
      <selection pane="bottomLeft"/>
      <selection pane="bottomRight" activeCell="J11" sqref="J11:J22"/>
    </sheetView>
  </sheetViews>
  <sheetFormatPr defaultColWidth="9" defaultRowHeight="13.8" x14ac:dyDescent="0.25"/>
  <cols>
    <col min="1" max="1" width="5.33203125" style="9" customWidth="1"/>
    <col min="2" max="2" width="13.6640625" style="9" customWidth="1"/>
    <col min="3" max="3" width="7.5546875" style="9" customWidth="1"/>
    <col min="4" max="4" width="10.77734375" style="9" customWidth="1"/>
    <col min="5" max="5" width="9.88671875" style="9" customWidth="1"/>
    <col min="6" max="6" width="12.44140625" style="10" customWidth="1"/>
    <col min="7" max="7" width="12.88671875" style="10" customWidth="1"/>
    <col min="8" max="8" width="13.109375" style="10" customWidth="1"/>
    <col min="9" max="9" width="15.44140625" style="10" customWidth="1"/>
    <col min="10" max="10" width="24.5546875" style="10" customWidth="1"/>
    <col min="11" max="16384" width="9" style="9"/>
  </cols>
  <sheetData>
    <row r="1" spans="1:10" ht="31.95" customHeight="1" x14ac:dyDescent="0.25">
      <c r="A1" s="97" t="s">
        <v>158</v>
      </c>
      <c r="B1" s="98"/>
      <c r="C1" s="98"/>
      <c r="D1" s="98"/>
      <c r="E1" s="98"/>
      <c r="F1" s="67"/>
      <c r="G1" s="67"/>
      <c r="H1" s="67"/>
      <c r="I1" s="67"/>
      <c r="J1" s="67"/>
    </row>
    <row r="2" spans="1:10" x14ac:dyDescent="0.25">
      <c r="A2" s="99" t="s">
        <v>6</v>
      </c>
      <c r="B2" s="99" t="s">
        <v>7</v>
      </c>
      <c r="C2" s="99" t="s">
        <v>55</v>
      </c>
      <c r="D2" s="99" t="s">
        <v>9</v>
      </c>
      <c r="E2" s="99"/>
      <c r="F2" s="70"/>
      <c r="G2" s="12" t="s">
        <v>10</v>
      </c>
      <c r="H2" s="12" t="s">
        <v>2</v>
      </c>
      <c r="I2" s="12" t="s">
        <v>11</v>
      </c>
      <c r="J2" s="101" t="s">
        <v>90</v>
      </c>
    </row>
    <row r="3" spans="1:10" ht="13.95" customHeight="1" x14ac:dyDescent="0.25">
      <c r="A3" s="99"/>
      <c r="B3" s="99"/>
      <c r="C3" s="99"/>
      <c r="D3" s="11" t="s">
        <v>91</v>
      </c>
      <c r="E3" s="11" t="s">
        <v>14</v>
      </c>
      <c r="F3" s="70" t="s">
        <v>15</v>
      </c>
      <c r="G3" s="12" t="s">
        <v>16</v>
      </c>
      <c r="H3" s="12" t="s">
        <v>17</v>
      </c>
      <c r="I3" s="12" t="s">
        <v>18</v>
      </c>
      <c r="J3" s="101"/>
    </row>
    <row r="4" spans="1:10" x14ac:dyDescent="0.25">
      <c r="A4" s="99"/>
      <c r="B4" s="99"/>
      <c r="C4" s="99"/>
      <c r="D4" s="11" t="s">
        <v>19</v>
      </c>
      <c r="E4" s="11" t="s">
        <v>19</v>
      </c>
      <c r="F4" s="70"/>
      <c r="G4" s="13"/>
      <c r="H4" s="13"/>
      <c r="I4" s="13"/>
      <c r="J4" s="101"/>
    </row>
    <row r="5" spans="1:10" ht="18.45" customHeight="1" x14ac:dyDescent="0.25">
      <c r="A5" s="100">
        <v>1</v>
      </c>
      <c r="B5" s="14" t="s">
        <v>20</v>
      </c>
      <c r="C5" s="14">
        <v>1</v>
      </c>
      <c r="D5" s="15"/>
      <c r="E5" s="15"/>
      <c r="F5" s="16">
        <f t="shared" ref="F5:F13" si="0">(D5+E5)</f>
        <v>0</v>
      </c>
      <c r="G5" s="16">
        <f t="shared" ref="G5:G22" si="1">F5*C5</f>
        <v>0</v>
      </c>
      <c r="H5" s="16">
        <f t="shared" ref="H5:H22" si="2">G5*12</f>
        <v>0</v>
      </c>
      <c r="I5" s="16">
        <f t="shared" ref="I5:I22" si="3">H5*3</f>
        <v>0</v>
      </c>
      <c r="J5" s="12"/>
    </row>
    <row r="6" spans="1:10" ht="36" customHeight="1" x14ac:dyDescent="0.25">
      <c r="A6" s="100"/>
      <c r="B6" s="14" t="s">
        <v>21</v>
      </c>
      <c r="C6" s="14">
        <v>8</v>
      </c>
      <c r="D6" s="15"/>
      <c r="E6" s="15"/>
      <c r="F6" s="16">
        <f t="shared" si="0"/>
        <v>0</v>
      </c>
      <c r="G6" s="16">
        <f t="shared" si="1"/>
        <v>0</v>
      </c>
      <c r="H6" s="16">
        <f t="shared" si="2"/>
        <v>0</v>
      </c>
      <c r="I6" s="16">
        <f t="shared" si="3"/>
        <v>0</v>
      </c>
      <c r="J6" s="31" t="s">
        <v>92</v>
      </c>
    </row>
    <row r="7" spans="1:10" ht="40.799999999999997" customHeight="1" x14ac:dyDescent="0.25">
      <c r="A7" s="100"/>
      <c r="B7" s="63" t="s">
        <v>169</v>
      </c>
      <c r="C7" s="63">
        <v>137</v>
      </c>
      <c r="D7" s="61"/>
      <c r="E7" s="61"/>
      <c r="F7" s="60">
        <f t="shared" si="0"/>
        <v>0</v>
      </c>
      <c r="G7" s="60">
        <f t="shared" si="1"/>
        <v>0</v>
      </c>
      <c r="H7" s="60">
        <f t="shared" si="2"/>
        <v>0</v>
      </c>
      <c r="I7" s="60">
        <f t="shared" si="3"/>
        <v>0</v>
      </c>
      <c r="J7" s="102" t="s">
        <v>173</v>
      </c>
    </row>
    <row r="8" spans="1:10" ht="40.799999999999997" customHeight="1" x14ac:dyDescent="0.25">
      <c r="A8" s="100"/>
      <c r="B8" s="63" t="s">
        <v>170</v>
      </c>
      <c r="C8" s="63">
        <v>41</v>
      </c>
      <c r="D8" s="61"/>
      <c r="E8" s="61"/>
      <c r="F8" s="60">
        <f t="shared" si="0"/>
        <v>0</v>
      </c>
      <c r="G8" s="60">
        <f t="shared" si="1"/>
        <v>0</v>
      </c>
      <c r="H8" s="60">
        <f t="shared" si="2"/>
        <v>0</v>
      </c>
      <c r="I8" s="60">
        <f t="shared" si="3"/>
        <v>0</v>
      </c>
      <c r="J8" s="103"/>
    </row>
    <row r="9" spans="1:10" ht="40.799999999999997" customHeight="1" x14ac:dyDescent="0.25">
      <c r="A9" s="100"/>
      <c r="B9" s="14" t="s">
        <v>171</v>
      </c>
      <c r="C9" s="14">
        <v>24</v>
      </c>
      <c r="D9" s="15"/>
      <c r="E9" s="15"/>
      <c r="F9" s="16">
        <f t="shared" si="0"/>
        <v>0</v>
      </c>
      <c r="G9" s="16">
        <f t="shared" si="1"/>
        <v>0</v>
      </c>
      <c r="H9" s="16">
        <f t="shared" si="2"/>
        <v>0</v>
      </c>
      <c r="I9" s="16">
        <f t="shared" si="3"/>
        <v>0</v>
      </c>
      <c r="J9" s="104"/>
    </row>
    <row r="10" spans="1:10" ht="64.95" customHeight="1" x14ac:dyDescent="0.25">
      <c r="A10" s="100"/>
      <c r="B10" s="14" t="s">
        <v>23</v>
      </c>
      <c r="C10" s="14">
        <v>21.5</v>
      </c>
      <c r="D10" s="15"/>
      <c r="E10" s="15"/>
      <c r="F10" s="16">
        <f t="shared" si="0"/>
        <v>0</v>
      </c>
      <c r="G10" s="16">
        <f t="shared" si="1"/>
        <v>0</v>
      </c>
      <c r="H10" s="16">
        <f t="shared" si="2"/>
        <v>0</v>
      </c>
      <c r="I10" s="16">
        <f t="shared" si="3"/>
        <v>0</v>
      </c>
      <c r="J10" s="31" t="s">
        <v>24</v>
      </c>
    </row>
    <row r="11" spans="1:10" ht="16.05" customHeight="1" x14ac:dyDescent="0.25">
      <c r="A11" s="100" t="s">
        <v>25</v>
      </c>
      <c r="B11" s="14" t="s">
        <v>93</v>
      </c>
      <c r="C11" s="14">
        <v>4</v>
      </c>
      <c r="D11" s="17">
        <v>8289.09</v>
      </c>
      <c r="E11" s="15"/>
      <c r="F11" s="16">
        <f t="shared" si="0"/>
        <v>8289.09</v>
      </c>
      <c r="G11" s="16">
        <f t="shared" si="1"/>
        <v>33156.36</v>
      </c>
      <c r="H11" s="16">
        <f t="shared" si="2"/>
        <v>397876.32</v>
      </c>
      <c r="I11" s="16">
        <f t="shared" si="3"/>
        <v>1193628.96</v>
      </c>
      <c r="J11" s="101" t="s">
        <v>174</v>
      </c>
    </row>
    <row r="12" spans="1:10" ht="16.05" customHeight="1" x14ac:dyDescent="0.25">
      <c r="A12" s="100"/>
      <c r="B12" s="14" t="s">
        <v>94</v>
      </c>
      <c r="C12" s="14">
        <v>1</v>
      </c>
      <c r="D12" s="17">
        <v>7622.42</v>
      </c>
      <c r="E12" s="15"/>
      <c r="F12" s="16">
        <f t="shared" si="0"/>
        <v>7622.42</v>
      </c>
      <c r="G12" s="16">
        <f t="shared" si="1"/>
        <v>7622.42</v>
      </c>
      <c r="H12" s="16">
        <f t="shared" si="2"/>
        <v>91469.040000000008</v>
      </c>
      <c r="I12" s="16">
        <f t="shared" si="3"/>
        <v>274407.12</v>
      </c>
      <c r="J12" s="101"/>
    </row>
    <row r="13" spans="1:10" ht="16.05" customHeight="1" x14ac:dyDescent="0.25">
      <c r="A13" s="100"/>
      <c r="B13" s="14" t="s">
        <v>95</v>
      </c>
      <c r="C13" s="14">
        <v>2</v>
      </c>
      <c r="D13" s="17">
        <v>7039.09</v>
      </c>
      <c r="E13" s="15"/>
      <c r="F13" s="16">
        <f t="shared" si="0"/>
        <v>7039.09</v>
      </c>
      <c r="G13" s="16">
        <f t="shared" si="1"/>
        <v>14078.18</v>
      </c>
      <c r="H13" s="16">
        <f t="shared" si="2"/>
        <v>168938.16</v>
      </c>
      <c r="I13" s="16">
        <f t="shared" si="3"/>
        <v>506814.48</v>
      </c>
      <c r="J13" s="101"/>
    </row>
    <row r="14" spans="1:10" ht="16.05" customHeight="1" x14ac:dyDescent="0.25">
      <c r="A14" s="100"/>
      <c r="B14" s="14" t="s">
        <v>96</v>
      </c>
      <c r="C14" s="14">
        <v>0</v>
      </c>
      <c r="D14" s="17">
        <v>6505.76</v>
      </c>
      <c r="E14" s="15"/>
      <c r="F14" s="16">
        <f t="shared" ref="F14:F22" si="4">(D14+E14)</f>
        <v>6505.76</v>
      </c>
      <c r="G14" s="16">
        <f t="shared" si="1"/>
        <v>0</v>
      </c>
      <c r="H14" s="16">
        <f t="shared" si="2"/>
        <v>0</v>
      </c>
      <c r="I14" s="16">
        <f t="shared" si="3"/>
        <v>0</v>
      </c>
      <c r="J14" s="101"/>
    </row>
    <row r="15" spans="1:10" ht="16.05" customHeight="1" x14ac:dyDescent="0.25">
      <c r="A15" s="100"/>
      <c r="B15" s="14" t="s">
        <v>97</v>
      </c>
      <c r="C15" s="14">
        <v>0</v>
      </c>
      <c r="D15" s="17">
        <v>5672.42</v>
      </c>
      <c r="E15" s="15"/>
      <c r="F15" s="16">
        <f t="shared" si="4"/>
        <v>5672.42</v>
      </c>
      <c r="G15" s="16">
        <f t="shared" si="1"/>
        <v>0</v>
      </c>
      <c r="H15" s="16">
        <f t="shared" si="2"/>
        <v>0</v>
      </c>
      <c r="I15" s="16">
        <f t="shared" si="3"/>
        <v>0</v>
      </c>
      <c r="J15" s="101"/>
    </row>
    <row r="16" spans="1:10" ht="16.05" customHeight="1" x14ac:dyDescent="0.25">
      <c r="A16" s="100"/>
      <c r="B16" s="14" t="s">
        <v>98</v>
      </c>
      <c r="C16" s="14">
        <v>6</v>
      </c>
      <c r="D16" s="17">
        <v>5200</v>
      </c>
      <c r="E16" s="15"/>
      <c r="F16" s="16">
        <f t="shared" si="4"/>
        <v>5200</v>
      </c>
      <c r="G16" s="16">
        <f t="shared" si="1"/>
        <v>31200</v>
      </c>
      <c r="H16" s="16">
        <f t="shared" si="2"/>
        <v>374400</v>
      </c>
      <c r="I16" s="16">
        <f t="shared" si="3"/>
        <v>1123200</v>
      </c>
      <c r="J16" s="101"/>
    </row>
    <row r="17" spans="1:10" ht="16.05" customHeight="1" x14ac:dyDescent="0.25">
      <c r="A17" s="100"/>
      <c r="B17" s="14" t="s">
        <v>99</v>
      </c>
      <c r="C17" s="14">
        <v>27</v>
      </c>
      <c r="D17" s="17">
        <v>4900</v>
      </c>
      <c r="E17" s="15"/>
      <c r="F17" s="16">
        <f t="shared" si="4"/>
        <v>4900</v>
      </c>
      <c r="G17" s="16">
        <f t="shared" si="1"/>
        <v>132300</v>
      </c>
      <c r="H17" s="16">
        <f t="shared" si="2"/>
        <v>1587600</v>
      </c>
      <c r="I17" s="16">
        <f t="shared" si="3"/>
        <v>4762800</v>
      </c>
      <c r="J17" s="101"/>
    </row>
    <row r="18" spans="1:10" ht="16.05" customHeight="1" x14ac:dyDescent="0.25">
      <c r="A18" s="100"/>
      <c r="B18" s="14" t="s">
        <v>100</v>
      </c>
      <c r="C18" s="14">
        <v>0</v>
      </c>
      <c r="D18" s="17">
        <v>4600</v>
      </c>
      <c r="E18" s="15"/>
      <c r="F18" s="16">
        <f t="shared" si="4"/>
        <v>4600</v>
      </c>
      <c r="G18" s="16">
        <f t="shared" si="1"/>
        <v>0</v>
      </c>
      <c r="H18" s="16">
        <f t="shared" si="2"/>
        <v>0</v>
      </c>
      <c r="I18" s="16">
        <f t="shared" si="3"/>
        <v>0</v>
      </c>
      <c r="J18" s="101"/>
    </row>
    <row r="19" spans="1:10" ht="16.05" customHeight="1" x14ac:dyDescent="0.25">
      <c r="A19" s="100"/>
      <c r="B19" s="14" t="s">
        <v>101</v>
      </c>
      <c r="C19" s="14">
        <v>9</v>
      </c>
      <c r="D19" s="17">
        <v>4300</v>
      </c>
      <c r="E19" s="15"/>
      <c r="F19" s="16">
        <f t="shared" si="4"/>
        <v>4300</v>
      </c>
      <c r="G19" s="16">
        <f t="shared" si="1"/>
        <v>38700</v>
      </c>
      <c r="H19" s="16">
        <f t="shared" si="2"/>
        <v>464400</v>
      </c>
      <c r="I19" s="16">
        <f t="shared" si="3"/>
        <v>1393200</v>
      </c>
      <c r="J19" s="101"/>
    </row>
    <row r="20" spans="1:10" ht="16.05" customHeight="1" x14ac:dyDescent="0.25">
      <c r="A20" s="100"/>
      <c r="B20" s="14" t="s">
        <v>102</v>
      </c>
      <c r="C20" s="14">
        <v>34</v>
      </c>
      <c r="D20" s="17">
        <v>4000</v>
      </c>
      <c r="E20" s="15"/>
      <c r="F20" s="16">
        <f t="shared" si="4"/>
        <v>4000</v>
      </c>
      <c r="G20" s="16">
        <f t="shared" si="1"/>
        <v>136000</v>
      </c>
      <c r="H20" s="16">
        <f t="shared" si="2"/>
        <v>1632000</v>
      </c>
      <c r="I20" s="16">
        <f t="shared" si="3"/>
        <v>4896000</v>
      </c>
      <c r="J20" s="101"/>
    </row>
    <row r="21" spans="1:10" ht="16.05" customHeight="1" x14ac:dyDescent="0.25">
      <c r="A21" s="100"/>
      <c r="B21" s="14" t="s">
        <v>103</v>
      </c>
      <c r="C21" s="14">
        <v>0</v>
      </c>
      <c r="D21" s="17">
        <v>3680</v>
      </c>
      <c r="E21" s="15"/>
      <c r="F21" s="16">
        <f t="shared" si="4"/>
        <v>3680</v>
      </c>
      <c r="G21" s="16">
        <f t="shared" si="1"/>
        <v>0</v>
      </c>
      <c r="H21" s="16">
        <f t="shared" si="2"/>
        <v>0</v>
      </c>
      <c r="I21" s="16">
        <f t="shared" si="3"/>
        <v>0</v>
      </c>
      <c r="J21" s="101"/>
    </row>
    <row r="22" spans="1:10" ht="16.05" customHeight="1" x14ac:dyDescent="0.25">
      <c r="A22" s="100"/>
      <c r="B22" s="14" t="s">
        <v>104</v>
      </c>
      <c r="C22" s="14">
        <v>2</v>
      </c>
      <c r="D22" s="18">
        <v>3400</v>
      </c>
      <c r="E22" s="19"/>
      <c r="F22" s="16">
        <f t="shared" si="4"/>
        <v>3400</v>
      </c>
      <c r="G22" s="16">
        <f t="shared" si="1"/>
        <v>6800</v>
      </c>
      <c r="H22" s="16">
        <f t="shared" si="2"/>
        <v>81600</v>
      </c>
      <c r="I22" s="16">
        <f t="shared" si="3"/>
        <v>244800</v>
      </c>
      <c r="J22" s="101"/>
    </row>
    <row r="23" spans="1:10" ht="16.05" customHeight="1" x14ac:dyDescent="0.25">
      <c r="A23" s="20"/>
      <c r="B23" s="11" t="s">
        <v>38</v>
      </c>
      <c r="C23" s="14">
        <f>SUM(C5:C22)</f>
        <v>317.5</v>
      </c>
      <c r="D23" s="14" t="s">
        <v>39</v>
      </c>
      <c r="E23" s="14" t="s">
        <v>39</v>
      </c>
      <c r="F23" s="21" t="s">
        <v>39</v>
      </c>
      <c r="G23" s="22">
        <f>SUM(G5:G22)</f>
        <v>399856.95999999996</v>
      </c>
      <c r="H23" s="22">
        <f>SUM(H5:H22)</f>
        <v>4798283.5199999996</v>
      </c>
      <c r="I23" s="22">
        <f>SUM(I5:I22)</f>
        <v>14394850.560000001</v>
      </c>
      <c r="J23" s="32"/>
    </row>
    <row r="24" spans="1:10" ht="15" customHeight="1" x14ac:dyDescent="0.25">
      <c r="A24" s="99" t="s">
        <v>6</v>
      </c>
      <c r="B24" s="99" t="s">
        <v>40</v>
      </c>
      <c r="C24" s="99" t="s">
        <v>55</v>
      </c>
      <c r="D24" s="99"/>
      <c r="E24" s="99"/>
      <c r="F24" s="70"/>
      <c r="G24" s="12" t="s">
        <v>10</v>
      </c>
      <c r="H24" s="12" t="s">
        <v>2</v>
      </c>
      <c r="I24" s="12" t="s">
        <v>11</v>
      </c>
      <c r="J24" s="101" t="s">
        <v>90</v>
      </c>
    </row>
    <row r="25" spans="1:10" ht="15" customHeight="1" x14ac:dyDescent="0.25">
      <c r="A25" s="99"/>
      <c r="B25" s="99"/>
      <c r="C25" s="99"/>
      <c r="D25" s="99"/>
      <c r="E25" s="99"/>
      <c r="F25" s="70"/>
      <c r="G25" s="12" t="s">
        <v>16</v>
      </c>
      <c r="H25" s="12" t="s">
        <v>17</v>
      </c>
      <c r="I25" s="12" t="s">
        <v>18</v>
      </c>
      <c r="J25" s="101"/>
    </row>
    <row r="26" spans="1:10" ht="30.45" customHeight="1" x14ac:dyDescent="0.25">
      <c r="A26" s="100">
        <v>2</v>
      </c>
      <c r="B26" s="14" t="s">
        <v>105</v>
      </c>
      <c r="C26" s="14">
        <v>9</v>
      </c>
      <c r="D26" s="100" t="s">
        <v>42</v>
      </c>
      <c r="E26" s="100"/>
      <c r="F26" s="91"/>
      <c r="G26" s="16">
        <f>(961.86+250)*C26</f>
        <v>10906.740000000002</v>
      </c>
      <c r="H26" s="16">
        <f>(G26*12)</f>
        <v>130880.88000000002</v>
      </c>
      <c r="I26" s="33">
        <f>(H26*3)</f>
        <v>392642.64000000007</v>
      </c>
      <c r="J26" s="34" t="s">
        <v>106</v>
      </c>
    </row>
    <row r="27" spans="1:10" ht="30.45" customHeight="1" x14ac:dyDescent="0.25">
      <c r="A27" s="100"/>
      <c r="B27" s="14" t="s">
        <v>44</v>
      </c>
      <c r="C27" s="14">
        <v>7</v>
      </c>
      <c r="D27" s="100" t="s">
        <v>45</v>
      </c>
      <c r="E27" s="100"/>
      <c r="F27" s="91"/>
      <c r="G27" s="16">
        <f>(961.86+500)*C27</f>
        <v>10233.02</v>
      </c>
      <c r="H27" s="16">
        <f>(G27*12)</f>
        <v>122796.24</v>
      </c>
      <c r="I27" s="33">
        <f>(H27*3)</f>
        <v>368388.72000000003</v>
      </c>
      <c r="J27" s="91" t="s">
        <v>46</v>
      </c>
    </row>
    <row r="28" spans="1:10" ht="26.7" customHeight="1" x14ac:dyDescent="0.25">
      <c r="A28" s="100"/>
      <c r="B28" s="14" t="s">
        <v>47</v>
      </c>
      <c r="C28" s="14">
        <v>0</v>
      </c>
      <c r="D28" s="100" t="s">
        <v>42</v>
      </c>
      <c r="E28" s="100"/>
      <c r="F28" s="91"/>
      <c r="G28" s="16">
        <f>(961.86+250)*C28</f>
        <v>0</v>
      </c>
      <c r="H28" s="16">
        <f>(G28*12)</f>
        <v>0</v>
      </c>
      <c r="I28" s="33">
        <f>(H28*3)</f>
        <v>0</v>
      </c>
      <c r="J28" s="91"/>
    </row>
    <row r="29" spans="1:10" ht="28.95" customHeight="1" x14ac:dyDescent="0.25">
      <c r="A29" s="100"/>
      <c r="B29" s="14" t="s">
        <v>48</v>
      </c>
      <c r="C29" s="14">
        <v>78</v>
      </c>
      <c r="D29" s="100" t="s">
        <v>49</v>
      </c>
      <c r="E29" s="100"/>
      <c r="F29" s="91"/>
      <c r="G29" s="16">
        <f>(961.86+180)*C29</f>
        <v>89065.080000000016</v>
      </c>
      <c r="H29" s="16">
        <f>(G29*12)</f>
        <v>1068780.9600000002</v>
      </c>
      <c r="I29" s="33">
        <f>(H29*3)</f>
        <v>3206342.8800000008</v>
      </c>
      <c r="J29" s="91"/>
    </row>
    <row r="30" spans="1:10" x14ac:dyDescent="0.25">
      <c r="A30" s="100"/>
      <c r="B30" s="14" t="s">
        <v>107</v>
      </c>
      <c r="C30" s="100" t="s">
        <v>51</v>
      </c>
      <c r="D30" s="100" t="s">
        <v>39</v>
      </c>
      <c r="E30" s="100"/>
      <c r="F30" s="91"/>
      <c r="G30" s="88"/>
      <c r="H30" s="88">
        <f>923385.6+69120</f>
        <v>992505.6</v>
      </c>
      <c r="I30" s="88">
        <f>H30*3</f>
        <v>2977516.8</v>
      </c>
      <c r="J30" s="113" t="s">
        <v>108</v>
      </c>
    </row>
    <row r="31" spans="1:10" ht="26.7" customHeight="1" x14ac:dyDescent="0.25">
      <c r="A31" s="100"/>
      <c r="B31" s="14" t="s">
        <v>53</v>
      </c>
      <c r="C31" s="100"/>
      <c r="D31" s="100"/>
      <c r="E31" s="100"/>
      <c r="F31" s="91"/>
      <c r="G31" s="88"/>
      <c r="H31" s="88"/>
      <c r="I31" s="88"/>
      <c r="J31" s="113"/>
    </row>
    <row r="32" spans="1:10" ht="22.2" customHeight="1" x14ac:dyDescent="0.25">
      <c r="A32" s="100"/>
      <c r="B32" s="11" t="s">
        <v>54</v>
      </c>
      <c r="C32" s="14">
        <f>SUM(C26:C29)</f>
        <v>94</v>
      </c>
      <c r="D32" s="99"/>
      <c r="E32" s="99"/>
      <c r="F32" s="70"/>
      <c r="G32" s="23">
        <f>SUM(G26:G31)</f>
        <v>110204.84000000003</v>
      </c>
      <c r="H32" s="23">
        <f t="shared" ref="H32:I32" si="5">SUM(H26:H31)</f>
        <v>2314963.6800000002</v>
      </c>
      <c r="I32" s="23">
        <f t="shared" si="5"/>
        <v>6944891.040000001</v>
      </c>
      <c r="J32" s="13"/>
    </row>
    <row r="33" spans="1:10" ht="15" customHeight="1" x14ac:dyDescent="0.25">
      <c r="A33" s="99" t="s">
        <v>6</v>
      </c>
      <c r="B33" s="99" t="s">
        <v>40</v>
      </c>
      <c r="C33" s="99" t="s">
        <v>55</v>
      </c>
      <c r="D33" s="99" t="s">
        <v>56</v>
      </c>
      <c r="E33" s="99"/>
      <c r="F33" s="70"/>
      <c r="G33" s="70" t="s">
        <v>39</v>
      </c>
      <c r="H33" s="24" t="s">
        <v>2</v>
      </c>
      <c r="I33" s="24" t="s">
        <v>11</v>
      </c>
      <c r="J33" s="101" t="s">
        <v>90</v>
      </c>
    </row>
    <row r="34" spans="1:10" ht="15" customHeight="1" x14ac:dyDescent="0.25">
      <c r="A34" s="99"/>
      <c r="B34" s="99"/>
      <c r="C34" s="99"/>
      <c r="D34" s="99"/>
      <c r="E34" s="99"/>
      <c r="F34" s="70"/>
      <c r="G34" s="70"/>
      <c r="H34" s="24" t="s">
        <v>17</v>
      </c>
      <c r="I34" s="24" t="s">
        <v>18</v>
      </c>
      <c r="J34" s="101"/>
    </row>
    <row r="35" spans="1:10" ht="14.7" customHeight="1" x14ac:dyDescent="0.25">
      <c r="A35" s="100">
        <v>3</v>
      </c>
      <c r="B35" s="14" t="s">
        <v>57</v>
      </c>
      <c r="C35" s="100">
        <v>9</v>
      </c>
      <c r="D35" s="112" t="s">
        <v>58</v>
      </c>
      <c r="E35" s="112"/>
      <c r="F35" s="94"/>
      <c r="G35" s="91" t="s">
        <v>39</v>
      </c>
      <c r="H35" s="88">
        <f>5000*C35</f>
        <v>45000</v>
      </c>
      <c r="I35" s="88">
        <f>H35*3</f>
        <v>135000</v>
      </c>
      <c r="J35" s="114" t="s">
        <v>59</v>
      </c>
    </row>
    <row r="36" spans="1:10" x14ac:dyDescent="0.25">
      <c r="A36" s="100"/>
      <c r="B36" s="14" t="s">
        <v>60</v>
      </c>
      <c r="C36" s="100"/>
      <c r="D36" s="112"/>
      <c r="E36" s="112"/>
      <c r="F36" s="94"/>
      <c r="G36" s="91"/>
      <c r="H36" s="88"/>
      <c r="I36" s="88"/>
      <c r="J36" s="114"/>
    </row>
    <row r="37" spans="1:10" ht="12.45" customHeight="1" x14ac:dyDescent="0.25">
      <c r="A37" s="100"/>
      <c r="B37" s="14" t="s">
        <v>57</v>
      </c>
      <c r="C37" s="100">
        <v>223.5</v>
      </c>
      <c r="D37" s="111">
        <v>1000</v>
      </c>
      <c r="E37" s="111"/>
      <c r="F37" s="88"/>
      <c r="G37" s="91" t="s">
        <v>39</v>
      </c>
      <c r="H37" s="88">
        <f>1000*C37</f>
        <v>223500</v>
      </c>
      <c r="I37" s="88">
        <f>H37*3</f>
        <v>670500</v>
      </c>
      <c r="J37" s="114" t="s">
        <v>109</v>
      </c>
    </row>
    <row r="38" spans="1:10" ht="19.2" x14ac:dyDescent="0.25">
      <c r="A38" s="100"/>
      <c r="B38" s="14" t="s">
        <v>62</v>
      </c>
      <c r="C38" s="100"/>
      <c r="D38" s="111"/>
      <c r="E38" s="111"/>
      <c r="F38" s="88"/>
      <c r="G38" s="91"/>
      <c r="H38" s="88"/>
      <c r="I38" s="88"/>
      <c r="J38" s="114"/>
    </row>
    <row r="39" spans="1:10" ht="19.2" x14ac:dyDescent="0.25">
      <c r="A39" s="100"/>
      <c r="B39" s="14" t="s">
        <v>63</v>
      </c>
      <c r="C39" s="14">
        <v>4</v>
      </c>
      <c r="D39" s="111">
        <v>10000</v>
      </c>
      <c r="E39" s="111"/>
      <c r="F39" s="88"/>
      <c r="G39" s="21" t="s">
        <v>39</v>
      </c>
      <c r="H39" s="16">
        <f>10000*C39</f>
        <v>40000</v>
      </c>
      <c r="I39" s="16">
        <f>H39*3</f>
        <v>120000</v>
      </c>
      <c r="J39" s="91" t="s">
        <v>59</v>
      </c>
    </row>
    <row r="40" spans="1:10" ht="19.2" x14ac:dyDescent="0.25">
      <c r="A40" s="100"/>
      <c r="B40" s="14" t="s">
        <v>64</v>
      </c>
      <c r="C40" s="14">
        <v>1</v>
      </c>
      <c r="D40" s="111">
        <v>8000</v>
      </c>
      <c r="E40" s="111"/>
      <c r="F40" s="88"/>
      <c r="G40" s="21" t="s">
        <v>39</v>
      </c>
      <c r="H40" s="16">
        <f>8000*C40</f>
        <v>8000</v>
      </c>
      <c r="I40" s="16">
        <f>H40*3</f>
        <v>24000</v>
      </c>
      <c r="J40" s="91"/>
    </row>
    <row r="41" spans="1:10" ht="19.2" x14ac:dyDescent="0.25">
      <c r="A41" s="100"/>
      <c r="B41" s="14" t="s">
        <v>65</v>
      </c>
      <c r="C41" s="14">
        <v>2</v>
      </c>
      <c r="D41" s="111">
        <v>5000</v>
      </c>
      <c r="E41" s="111"/>
      <c r="F41" s="88"/>
      <c r="G41" s="21" t="s">
        <v>39</v>
      </c>
      <c r="H41" s="16">
        <f>5000*C41</f>
        <v>10000</v>
      </c>
      <c r="I41" s="16">
        <f>H41*3</f>
        <v>30000</v>
      </c>
      <c r="J41" s="91"/>
    </row>
    <row r="42" spans="1:10" ht="24" customHeight="1" x14ac:dyDescent="0.25">
      <c r="A42" s="100"/>
      <c r="B42" s="14" t="s">
        <v>48</v>
      </c>
      <c r="C42" s="14">
        <v>78</v>
      </c>
      <c r="D42" s="111">
        <v>3600</v>
      </c>
      <c r="E42" s="111"/>
      <c r="F42" s="88"/>
      <c r="G42" s="21" t="s">
        <v>39</v>
      </c>
      <c r="H42" s="16">
        <f>3600*C42</f>
        <v>280800</v>
      </c>
      <c r="I42" s="16">
        <f>H42*3</f>
        <v>842400</v>
      </c>
      <c r="J42" s="91"/>
    </row>
    <row r="43" spans="1:10" ht="16.95" customHeight="1" x14ac:dyDescent="0.25">
      <c r="A43" s="100"/>
      <c r="B43" s="11" t="s">
        <v>66</v>
      </c>
      <c r="C43" s="14">
        <f>SUM(C35:C42)</f>
        <v>317.5</v>
      </c>
      <c r="D43" s="99" t="s">
        <v>39</v>
      </c>
      <c r="E43" s="99"/>
      <c r="F43" s="70"/>
      <c r="G43" s="12" t="s">
        <v>39</v>
      </c>
      <c r="H43" s="22">
        <f>SUM(H35:H42)</f>
        <v>607300</v>
      </c>
      <c r="I43" s="22">
        <f>SUM(I35:I42)</f>
        <v>1821900</v>
      </c>
      <c r="J43" s="35"/>
    </row>
    <row r="44" spans="1:10" x14ac:dyDescent="0.25">
      <c r="A44" s="99" t="s">
        <v>6</v>
      </c>
      <c r="B44" s="99" t="s">
        <v>40</v>
      </c>
      <c r="C44" s="11" t="s">
        <v>110</v>
      </c>
      <c r="D44" s="99" t="s">
        <v>68</v>
      </c>
      <c r="E44" s="99"/>
      <c r="F44" s="70" t="s">
        <v>111</v>
      </c>
      <c r="G44" s="70" t="s">
        <v>39</v>
      </c>
      <c r="H44" s="12" t="s">
        <v>2</v>
      </c>
      <c r="I44" s="12" t="s">
        <v>11</v>
      </c>
      <c r="J44" s="101" t="s">
        <v>90</v>
      </c>
    </row>
    <row r="45" spans="1:10" x14ac:dyDescent="0.25">
      <c r="A45" s="99"/>
      <c r="B45" s="99"/>
      <c r="C45" s="11" t="s">
        <v>70</v>
      </c>
      <c r="D45" s="99"/>
      <c r="E45" s="99"/>
      <c r="F45" s="70"/>
      <c r="G45" s="70"/>
      <c r="H45" s="12" t="s">
        <v>17</v>
      </c>
      <c r="I45" s="12" t="s">
        <v>18</v>
      </c>
      <c r="J45" s="101"/>
    </row>
    <row r="46" spans="1:10" ht="21" customHeight="1" x14ac:dyDescent="0.25">
      <c r="A46" s="100">
        <v>4</v>
      </c>
      <c r="B46" s="14" t="s">
        <v>71</v>
      </c>
      <c r="C46" s="25">
        <v>38000</v>
      </c>
      <c r="D46" s="110"/>
      <c r="E46" s="110"/>
      <c r="F46" s="21" t="s">
        <v>72</v>
      </c>
      <c r="G46" s="21" t="s">
        <v>39</v>
      </c>
      <c r="H46" s="16">
        <f>D46*C46</f>
        <v>0</v>
      </c>
      <c r="I46" s="16">
        <f>H46*3</f>
        <v>0</v>
      </c>
      <c r="J46" s="34" t="s">
        <v>112</v>
      </c>
    </row>
    <row r="47" spans="1:10" ht="25.95" customHeight="1" x14ac:dyDescent="0.25">
      <c r="A47" s="100"/>
      <c r="B47" s="14" t="s">
        <v>74</v>
      </c>
      <c r="C47" s="14">
        <v>4500</v>
      </c>
      <c r="D47" s="110"/>
      <c r="E47" s="110"/>
      <c r="F47" s="21" t="s">
        <v>75</v>
      </c>
      <c r="G47" s="21" t="s">
        <v>39</v>
      </c>
      <c r="H47" s="16">
        <f>D47*C47</f>
        <v>0</v>
      </c>
      <c r="I47" s="16">
        <f>H47*3</f>
        <v>0</v>
      </c>
      <c r="J47" s="34" t="s">
        <v>113</v>
      </c>
    </row>
    <row r="48" spans="1:10" ht="21" customHeight="1" x14ac:dyDescent="0.25">
      <c r="A48" s="100"/>
      <c r="B48" s="14" t="s">
        <v>77</v>
      </c>
      <c r="C48" s="14">
        <v>2000</v>
      </c>
      <c r="D48" s="110"/>
      <c r="E48" s="110"/>
      <c r="F48" s="21" t="s">
        <v>39</v>
      </c>
      <c r="G48" s="21" t="s">
        <v>39</v>
      </c>
      <c r="H48" s="16">
        <f>D48*C48</f>
        <v>0</v>
      </c>
      <c r="I48" s="16">
        <f>H48*3</f>
        <v>0</v>
      </c>
      <c r="J48" s="34" t="s">
        <v>76</v>
      </c>
    </row>
    <row r="49" spans="1:10" ht="18" customHeight="1" x14ac:dyDescent="0.25">
      <c r="A49" s="100"/>
      <c r="B49" s="11" t="s">
        <v>79</v>
      </c>
      <c r="C49" s="11" t="s">
        <v>39</v>
      </c>
      <c r="D49" s="99" t="s">
        <v>39</v>
      </c>
      <c r="E49" s="99"/>
      <c r="F49" s="70"/>
      <c r="G49" s="12" t="s">
        <v>39</v>
      </c>
      <c r="H49" s="22">
        <f>SUM(H46:H48)</f>
        <v>0</v>
      </c>
      <c r="I49" s="22">
        <f>SUM(I46:I48)</f>
        <v>0</v>
      </c>
      <c r="J49" s="12"/>
    </row>
    <row r="50" spans="1:10" ht="34.049999999999997" customHeight="1" x14ac:dyDescent="0.25">
      <c r="A50" s="99" t="s">
        <v>80</v>
      </c>
      <c r="B50" s="99"/>
      <c r="C50" s="99"/>
      <c r="D50" s="99"/>
      <c r="E50" s="99"/>
      <c r="F50" s="70"/>
      <c r="G50" s="12" t="s">
        <v>39</v>
      </c>
      <c r="H50" s="23">
        <f>H23+H32+H43+H49</f>
        <v>7720547.1999999993</v>
      </c>
      <c r="I50" s="23">
        <f>I23+I32+I43+I49</f>
        <v>23161641.600000001</v>
      </c>
      <c r="J50" s="31"/>
    </row>
    <row r="51" spans="1:10" x14ac:dyDescent="0.25">
      <c r="A51" s="26"/>
      <c r="B51" s="27"/>
      <c r="C51" s="26"/>
      <c r="D51" s="26"/>
      <c r="E51" s="26"/>
      <c r="F51" s="28"/>
      <c r="G51" s="28"/>
      <c r="H51" s="28"/>
      <c r="I51" s="28"/>
      <c r="J51" s="30"/>
    </row>
    <row r="52" spans="1:10" x14ac:dyDescent="0.25">
      <c r="A52" s="106" t="s">
        <v>81</v>
      </c>
      <c r="B52" s="106"/>
      <c r="C52" s="106"/>
      <c r="D52" s="106"/>
      <c r="E52" s="106"/>
      <c r="F52" s="81"/>
      <c r="G52" s="81"/>
      <c r="H52" s="81"/>
      <c r="I52" s="81"/>
      <c r="J52" s="81"/>
    </row>
    <row r="53" spans="1:10" x14ac:dyDescent="0.25">
      <c r="A53" s="29"/>
      <c r="B53" s="29"/>
      <c r="C53" s="29"/>
      <c r="D53" s="29"/>
      <c r="E53" s="29"/>
      <c r="F53" s="30"/>
      <c r="G53" s="30"/>
      <c r="H53" s="30"/>
      <c r="I53" s="30"/>
      <c r="J53" s="30"/>
    </row>
    <row r="54" spans="1:10" x14ac:dyDescent="0.25">
      <c r="A54" s="106" t="s">
        <v>82</v>
      </c>
      <c r="B54" s="106"/>
      <c r="C54" s="106"/>
      <c r="D54" s="106"/>
      <c r="E54" s="106"/>
      <c r="F54" s="81"/>
      <c r="G54" s="81"/>
      <c r="H54" s="81"/>
      <c r="I54" s="81"/>
      <c r="J54" s="81"/>
    </row>
    <row r="55" spans="1:10" x14ac:dyDescent="0.25">
      <c r="A55" s="29"/>
      <c r="B55" s="29"/>
      <c r="C55" s="29"/>
      <c r="D55" s="29"/>
      <c r="E55" s="29"/>
      <c r="F55" s="30"/>
      <c r="G55" s="30"/>
      <c r="H55" s="30"/>
      <c r="I55" s="30"/>
      <c r="J55" s="30"/>
    </row>
    <row r="56" spans="1:10" ht="14.4" x14ac:dyDescent="0.25">
      <c r="A56" s="107" t="s">
        <v>83</v>
      </c>
      <c r="B56" s="107"/>
      <c r="C56" s="107"/>
      <c r="D56" s="107"/>
      <c r="E56" s="107"/>
      <c r="F56" s="108"/>
      <c r="G56" s="108"/>
      <c r="H56" s="108"/>
      <c r="I56" s="108"/>
      <c r="J56" s="108"/>
    </row>
    <row r="58" spans="1:10" s="7" customFormat="1" x14ac:dyDescent="0.25">
      <c r="A58" s="109" t="s">
        <v>84</v>
      </c>
      <c r="B58" s="109"/>
      <c r="C58" s="109"/>
      <c r="D58" s="109"/>
      <c r="E58" s="109"/>
      <c r="F58" s="85"/>
      <c r="G58" s="85"/>
      <c r="H58" s="85"/>
      <c r="I58" s="85"/>
      <c r="J58" s="85"/>
    </row>
    <row r="59" spans="1:10" s="7" customFormat="1" ht="36" customHeight="1" x14ac:dyDescent="0.25">
      <c r="A59" s="109" t="s">
        <v>85</v>
      </c>
      <c r="B59" s="109"/>
      <c r="C59" s="109"/>
      <c r="D59" s="109"/>
      <c r="E59" s="109"/>
      <c r="F59" s="85"/>
      <c r="G59" s="85"/>
      <c r="H59" s="85"/>
      <c r="I59" s="85"/>
      <c r="J59" s="85"/>
    </row>
    <row r="60" spans="1:10" s="7" customFormat="1" x14ac:dyDescent="0.25">
      <c r="A60" s="109" t="s">
        <v>86</v>
      </c>
      <c r="B60" s="109"/>
      <c r="C60" s="109"/>
      <c r="D60" s="109"/>
      <c r="E60" s="109"/>
      <c r="F60" s="85"/>
      <c r="G60" s="85"/>
      <c r="H60" s="85"/>
      <c r="I60" s="85"/>
      <c r="J60" s="85"/>
    </row>
    <row r="61" spans="1:10" s="8" customFormat="1" x14ac:dyDescent="0.25">
      <c r="A61" s="109" t="s">
        <v>114</v>
      </c>
      <c r="B61" s="109"/>
      <c r="C61" s="109"/>
      <c r="D61" s="109"/>
      <c r="E61" s="109"/>
      <c r="F61" s="85"/>
      <c r="G61" s="85"/>
      <c r="H61" s="85"/>
      <c r="I61" s="85"/>
      <c r="J61" s="85"/>
    </row>
    <row r="62" spans="1:10" s="7" customFormat="1" x14ac:dyDescent="0.25">
      <c r="A62" s="105" t="s">
        <v>88</v>
      </c>
      <c r="B62" s="105"/>
      <c r="C62" s="105"/>
      <c r="D62" s="105"/>
      <c r="E62" s="105"/>
      <c r="F62" s="79"/>
      <c r="G62" s="79"/>
      <c r="H62" s="79"/>
      <c r="I62" s="79"/>
      <c r="J62" s="79"/>
    </row>
    <row r="63" spans="1:10" s="8" customFormat="1" x14ac:dyDescent="0.25">
      <c r="A63" s="105" t="s">
        <v>89</v>
      </c>
      <c r="B63" s="105"/>
      <c r="C63" s="105"/>
      <c r="D63" s="105"/>
      <c r="E63" s="105"/>
      <c r="F63" s="79"/>
      <c r="G63" s="79"/>
      <c r="H63" s="79"/>
      <c r="I63" s="79"/>
      <c r="J63" s="79"/>
    </row>
  </sheetData>
  <mergeCells count="75">
    <mergeCell ref="J44:J45"/>
    <mergeCell ref="D24:F25"/>
    <mergeCell ref="D33:F34"/>
    <mergeCell ref="D30:F31"/>
    <mergeCell ref="D35:F36"/>
    <mergeCell ref="D37:F38"/>
    <mergeCell ref="D44:E45"/>
    <mergeCell ref="J30:J31"/>
    <mergeCell ref="J33:J34"/>
    <mergeCell ref="J35:J36"/>
    <mergeCell ref="J37:J38"/>
    <mergeCell ref="J39:J42"/>
    <mergeCell ref="H30:H31"/>
    <mergeCell ref="H35:H36"/>
    <mergeCell ref="H37:H38"/>
    <mergeCell ref="I30:I31"/>
    <mergeCell ref="C30:C31"/>
    <mergeCell ref="C33:C34"/>
    <mergeCell ref="C35:C36"/>
    <mergeCell ref="C37:C38"/>
    <mergeCell ref="I35:I36"/>
    <mergeCell ref="I37:I38"/>
    <mergeCell ref="G30:G31"/>
    <mergeCell ref="G33:G34"/>
    <mergeCell ref="G35:G36"/>
    <mergeCell ref="G37:G38"/>
    <mergeCell ref="D32:F32"/>
    <mergeCell ref="A63:J63"/>
    <mergeCell ref="A2:A4"/>
    <mergeCell ref="A5:A10"/>
    <mergeCell ref="A11:A22"/>
    <mergeCell ref="A24:A25"/>
    <mergeCell ref="A26:A32"/>
    <mergeCell ref="A33:A34"/>
    <mergeCell ref="A35:A43"/>
    <mergeCell ref="A44:A45"/>
    <mergeCell ref="A46:A49"/>
    <mergeCell ref="B2:B4"/>
    <mergeCell ref="B24:B25"/>
    <mergeCell ref="B33:B34"/>
    <mergeCell ref="B44:B45"/>
    <mergeCell ref="C2:C4"/>
    <mergeCell ref="G44:G45"/>
    <mergeCell ref="D39:F39"/>
    <mergeCell ref="D40:F40"/>
    <mergeCell ref="D41:F41"/>
    <mergeCell ref="F3:F4"/>
    <mergeCell ref="D42:F42"/>
    <mergeCell ref="D43:F43"/>
    <mergeCell ref="D46:E46"/>
    <mergeCell ref="D47:E47"/>
    <mergeCell ref="D48:E48"/>
    <mergeCell ref="F44:F45"/>
    <mergeCell ref="A62:J62"/>
    <mergeCell ref="D49:F49"/>
    <mergeCell ref="A50:F50"/>
    <mergeCell ref="A52:J52"/>
    <mergeCell ref="A54:J54"/>
    <mergeCell ref="A56:J56"/>
    <mergeCell ref="A58:J58"/>
    <mergeCell ref="A59:J59"/>
    <mergeCell ref="A60:J60"/>
    <mergeCell ref="A61:J61"/>
    <mergeCell ref="A1:J1"/>
    <mergeCell ref="D2:F2"/>
    <mergeCell ref="D26:F26"/>
    <mergeCell ref="D27:F27"/>
    <mergeCell ref="D28:F28"/>
    <mergeCell ref="J2:J4"/>
    <mergeCell ref="J11:J22"/>
    <mergeCell ref="J24:J25"/>
    <mergeCell ref="J27:J29"/>
    <mergeCell ref="C24:C25"/>
    <mergeCell ref="D29:F29"/>
    <mergeCell ref="J7:J9"/>
  </mergeCells>
  <phoneticPr fontId="18"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C3" sqref="C3"/>
    </sheetView>
  </sheetViews>
  <sheetFormatPr defaultColWidth="9" defaultRowHeight="27.45" customHeight="1" x14ac:dyDescent="0.25"/>
  <cols>
    <col min="1" max="1" width="2.77734375" style="2" customWidth="1"/>
    <col min="2" max="2" width="10.5546875" style="2" customWidth="1"/>
    <col min="3" max="3" width="58.77734375" style="2" customWidth="1"/>
    <col min="4" max="4" width="15.5546875" style="2" customWidth="1"/>
    <col min="5" max="5" width="18.77734375" style="2" customWidth="1"/>
    <col min="6" max="6" width="12.6640625" style="2" customWidth="1"/>
    <col min="7" max="16384" width="9" style="2"/>
  </cols>
  <sheetData>
    <row r="1" spans="1:6" s="1" customFormat="1" ht="33" customHeight="1" x14ac:dyDescent="0.25">
      <c r="A1" s="115" t="s">
        <v>116</v>
      </c>
      <c r="B1" s="115"/>
      <c r="C1" s="115"/>
      <c r="D1" s="115"/>
      <c r="E1" s="115"/>
      <c r="F1" s="115"/>
    </row>
    <row r="2" spans="1:6" s="1" customFormat="1" ht="27.45" customHeight="1" x14ac:dyDescent="0.25">
      <c r="A2" s="3" t="s">
        <v>0</v>
      </c>
      <c r="B2" s="3" t="s">
        <v>117</v>
      </c>
      <c r="C2" s="3" t="s">
        <v>118</v>
      </c>
      <c r="D2" s="3" t="s">
        <v>119</v>
      </c>
      <c r="E2" s="3" t="s">
        <v>120</v>
      </c>
      <c r="F2" s="3" t="s">
        <v>115</v>
      </c>
    </row>
    <row r="3" spans="1:6" ht="97.2" x14ac:dyDescent="0.25">
      <c r="A3" s="4">
        <v>1</v>
      </c>
      <c r="B3" s="4" t="s">
        <v>121</v>
      </c>
      <c r="C3" s="5" t="s">
        <v>160</v>
      </c>
      <c r="D3" s="4" t="s">
        <v>122</v>
      </c>
      <c r="E3" s="6"/>
      <c r="F3" s="4" t="s">
        <v>123</v>
      </c>
    </row>
    <row r="4" spans="1:6" ht="75.599999999999994" x14ac:dyDescent="0.25">
      <c r="A4" s="4">
        <v>2</v>
      </c>
      <c r="B4" s="4" t="s">
        <v>124</v>
      </c>
      <c r="C4" s="5" t="s">
        <v>125</v>
      </c>
      <c r="D4" s="4" t="s">
        <v>126</v>
      </c>
      <c r="E4" s="6"/>
      <c r="F4" s="4" t="s">
        <v>127</v>
      </c>
    </row>
    <row r="5" spans="1:6" ht="172.8" x14ac:dyDescent="0.25">
      <c r="A5" s="4">
        <v>3</v>
      </c>
      <c r="B5" s="4" t="s">
        <v>128</v>
      </c>
      <c r="C5" s="5" t="s">
        <v>129</v>
      </c>
      <c r="D5" s="4" t="s">
        <v>130</v>
      </c>
      <c r="E5" s="6"/>
      <c r="F5" s="4" t="s">
        <v>131</v>
      </c>
    </row>
    <row r="6" spans="1:6" ht="121.95" customHeight="1" x14ac:dyDescent="0.25">
      <c r="A6" s="4">
        <v>4</v>
      </c>
      <c r="B6" s="4" t="s">
        <v>132</v>
      </c>
      <c r="C6" s="5" t="s">
        <v>133</v>
      </c>
      <c r="D6" s="4" t="s">
        <v>130</v>
      </c>
      <c r="E6" s="6"/>
      <c r="F6" s="4" t="s">
        <v>131</v>
      </c>
    </row>
    <row r="7" spans="1:6" ht="118.8" x14ac:dyDescent="0.25">
      <c r="A7" s="4">
        <v>5</v>
      </c>
      <c r="B7" s="4" t="s">
        <v>134</v>
      </c>
      <c r="C7" s="5" t="s">
        <v>135</v>
      </c>
      <c r="D7" s="4" t="s">
        <v>130</v>
      </c>
      <c r="E7" s="6"/>
      <c r="F7" s="4" t="s">
        <v>136</v>
      </c>
    </row>
    <row r="8" spans="1:6" ht="367.2" x14ac:dyDescent="0.25">
      <c r="A8" s="4">
        <v>6</v>
      </c>
      <c r="B8" s="4" t="s">
        <v>137</v>
      </c>
      <c r="C8" s="5" t="s">
        <v>138</v>
      </c>
      <c r="D8" s="4" t="s">
        <v>139</v>
      </c>
      <c r="E8" s="6"/>
      <c r="F8" s="4"/>
    </row>
    <row r="9" spans="1:6" ht="247.05" customHeight="1" x14ac:dyDescent="0.25">
      <c r="A9" s="4">
        <v>7</v>
      </c>
      <c r="B9" s="4" t="s">
        <v>140</v>
      </c>
      <c r="C9" s="5" t="s">
        <v>141</v>
      </c>
      <c r="D9" s="4" t="s">
        <v>142</v>
      </c>
      <c r="E9" s="6"/>
      <c r="F9" s="4" t="s">
        <v>123</v>
      </c>
    </row>
    <row r="10" spans="1:6" ht="140.4" x14ac:dyDescent="0.25">
      <c r="A10" s="4">
        <v>8</v>
      </c>
      <c r="B10" s="4" t="s">
        <v>143</v>
      </c>
      <c r="C10" s="5" t="s">
        <v>144</v>
      </c>
      <c r="D10" s="4" t="s">
        <v>130</v>
      </c>
      <c r="E10" s="6"/>
      <c r="F10" s="4" t="s">
        <v>123</v>
      </c>
    </row>
    <row r="11" spans="1:6" ht="97.2" x14ac:dyDescent="0.25">
      <c r="A11" s="4">
        <v>9</v>
      </c>
      <c r="B11" s="4" t="s">
        <v>145</v>
      </c>
      <c r="C11" s="5" t="s">
        <v>146</v>
      </c>
      <c r="D11" s="4" t="s">
        <v>130</v>
      </c>
      <c r="E11" s="6"/>
      <c r="F11" s="4" t="s">
        <v>123</v>
      </c>
    </row>
    <row r="12" spans="1:6" ht="366" customHeight="1" x14ac:dyDescent="0.25">
      <c r="A12" s="4">
        <v>10</v>
      </c>
      <c r="B12" s="4" t="s">
        <v>147</v>
      </c>
      <c r="C12" s="5" t="s">
        <v>148</v>
      </c>
      <c r="D12" s="4" t="s">
        <v>149</v>
      </c>
      <c r="E12" s="6"/>
      <c r="F12" s="4"/>
    </row>
    <row r="13" spans="1:6" ht="115.05" customHeight="1" x14ac:dyDescent="0.25">
      <c r="A13" s="4">
        <v>11</v>
      </c>
      <c r="B13" s="4" t="s">
        <v>150</v>
      </c>
      <c r="C13" s="5" t="s">
        <v>151</v>
      </c>
      <c r="D13" s="4" t="s">
        <v>149</v>
      </c>
      <c r="E13" s="6"/>
      <c r="F13" s="4"/>
    </row>
    <row r="14" spans="1:6" ht="75.599999999999994" x14ac:dyDescent="0.25">
      <c r="A14" s="4">
        <v>12</v>
      </c>
      <c r="B14" s="4" t="s">
        <v>152</v>
      </c>
      <c r="C14" s="5" t="s">
        <v>153</v>
      </c>
      <c r="D14" s="4" t="s">
        <v>149</v>
      </c>
      <c r="E14" s="6"/>
      <c r="F14" s="4"/>
    </row>
    <row r="15" spans="1:6" ht="97.2" x14ac:dyDescent="0.25">
      <c r="A15" s="4">
        <v>13</v>
      </c>
      <c r="B15" s="4" t="s">
        <v>154</v>
      </c>
      <c r="C15" s="5" t="s">
        <v>155</v>
      </c>
      <c r="D15" s="4" t="s">
        <v>149</v>
      </c>
      <c r="E15" s="6"/>
      <c r="F15" s="4"/>
    </row>
    <row r="16" spans="1:6" ht="40.200000000000003" customHeight="1" x14ac:dyDescent="0.25">
      <c r="A16" s="116" t="s">
        <v>156</v>
      </c>
      <c r="B16" s="116"/>
      <c r="C16" s="116"/>
      <c r="D16" s="116"/>
      <c r="E16" s="116"/>
      <c r="F16" s="116"/>
    </row>
  </sheetData>
  <mergeCells count="2">
    <mergeCell ref="A1:F1"/>
    <mergeCell ref="A16:F16"/>
  </mergeCells>
  <phoneticPr fontId="18"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报价汇总</vt:lpstr>
      <vt:lpstr>越秀</vt:lpstr>
      <vt:lpstr>黄埔</vt:lpstr>
      <vt:lpstr>常用技术工种询价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kong</cp:lastModifiedBy>
  <dcterms:created xsi:type="dcterms:W3CDTF">2015-06-05T18:19:00Z</dcterms:created>
  <dcterms:modified xsi:type="dcterms:W3CDTF">2021-07-09T10:10:37Z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5BBA4E1AEAAA48078F9536F79433C03A</vt:lpwstr>
  </property>
  <property fmtid="{D5CDD505-2E9C-101B-9397-08002B2CF9AE}" pid="3" name="KSOProductBuildVer">
    <vt:lpwstr>2052-11.1.0.10228</vt:lpwstr>
  </property>
</Properties>
</file>