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57" windowHeight="5468"/>
  </bookViews>
  <sheets>
    <sheet name="预算清单" sheetId="6" r:id="rId1"/>
  </sheets>
  <definedNames>
    <definedName name="_xlnm._FilterDatabase" localSheetId="0" hidden="1">预算清单!$A$2:$J$174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F4AE847BADA4DD1877F80AD06913B55"/>
        <xdr:cNvPicPr/>
      </xdr:nvPicPr>
      <xdr:blipFill>
        <a:blip r:embed="rId1"/>
        <a:stretch>
          <a:fillRect/>
        </a:stretch>
      </xdr:blipFill>
      <xdr:spPr>
        <a:xfrm>
          <a:off x="4187825" y="1677670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02D5F5952D34916A8E8947D967B7111"/>
        <xdr:cNvPicPr/>
      </xdr:nvPicPr>
      <xdr:blipFill>
        <a:blip r:embed="rId2"/>
        <a:stretch>
          <a:fillRect/>
        </a:stretch>
      </xdr:blipFill>
      <xdr:spPr>
        <a:xfrm>
          <a:off x="4187825" y="207073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90454BD703E4E2B9510B35B787ED344"/>
        <xdr:cNvPicPr/>
      </xdr:nvPicPr>
      <xdr:blipFill>
        <a:blip r:embed="rId3"/>
        <a:stretch>
          <a:fillRect/>
        </a:stretch>
      </xdr:blipFill>
      <xdr:spPr>
        <a:xfrm>
          <a:off x="4187825" y="3176270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E75BCABD2DA4B9F8607FA42CDC532BA"/>
        <xdr:cNvPicPr/>
      </xdr:nvPicPr>
      <xdr:blipFill>
        <a:blip r:embed="rId4"/>
        <a:stretch>
          <a:fillRect/>
        </a:stretch>
      </xdr:blipFill>
      <xdr:spPr>
        <a:xfrm>
          <a:off x="4187825" y="423227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694FD64C70145308B20FE4EB9C1B2D1"/>
        <xdr:cNvPicPr/>
      </xdr:nvPicPr>
      <xdr:blipFill>
        <a:blip r:embed="rId4"/>
        <a:stretch>
          <a:fillRect/>
        </a:stretch>
      </xdr:blipFill>
      <xdr:spPr>
        <a:xfrm>
          <a:off x="4187825" y="533082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569A07F426D48CEAFA2DCDBBD8C916D"/>
        <xdr:cNvPicPr/>
      </xdr:nvPicPr>
      <xdr:blipFill>
        <a:blip r:embed="rId5"/>
        <a:stretch>
          <a:fillRect/>
        </a:stretch>
      </xdr:blipFill>
      <xdr:spPr>
        <a:xfrm>
          <a:off x="4187825" y="6419215"/>
          <a:ext cx="1440180" cy="1075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4" name="ID_EDDB1C3AD31340D097EF5413861C8969"/>
        <xdr:cNvPicPr/>
      </xdr:nvPicPr>
      <xdr:blipFill>
        <a:blip r:embed="rId6"/>
        <a:stretch>
          <a:fillRect/>
        </a:stretch>
      </xdr:blipFill>
      <xdr:spPr>
        <a:xfrm>
          <a:off x="4182745" y="749617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39C2D28C426491F8CCA64A97CABE576"/>
        <xdr:cNvPicPr/>
      </xdr:nvPicPr>
      <xdr:blipFill>
        <a:blip r:embed="rId6"/>
        <a:stretch>
          <a:fillRect/>
        </a:stretch>
      </xdr:blipFill>
      <xdr:spPr>
        <a:xfrm>
          <a:off x="4187825" y="8600440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EC83AD265A97423F962FAB259F73427B"/>
        <xdr:cNvPicPr/>
      </xdr:nvPicPr>
      <xdr:blipFill>
        <a:blip r:embed="rId7"/>
        <a:stretch>
          <a:fillRect/>
        </a:stretch>
      </xdr:blipFill>
      <xdr:spPr>
        <a:xfrm>
          <a:off x="4187825" y="9761220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5D30B6F12F148BB98CF23575714E55A"/>
        <xdr:cNvPicPr/>
      </xdr:nvPicPr>
      <xdr:blipFill>
        <a:blip r:embed="rId7"/>
        <a:stretch>
          <a:fillRect/>
        </a:stretch>
      </xdr:blipFill>
      <xdr:spPr>
        <a:xfrm>
          <a:off x="4187825" y="10822940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902C642F7B74228B610903563742C6D" descr="微信图片_20250517170028"/>
        <xdr:cNvPicPr/>
      </xdr:nvPicPr>
      <xdr:blipFill>
        <a:blip r:embed="rId8"/>
        <a:stretch>
          <a:fillRect/>
        </a:stretch>
      </xdr:blipFill>
      <xdr:spPr>
        <a:xfrm>
          <a:off x="4187825" y="11868785"/>
          <a:ext cx="1440180" cy="1075690"/>
        </a:xfrm>
        <a:prstGeom prst="rect">
          <a:avLst/>
        </a:prstGeom>
      </xdr:spPr>
    </xdr:pic>
  </etc:cellImage>
  <etc:cellImage>
    <xdr:pic>
      <xdr:nvPicPr>
        <xdr:cNvPr id="13" name="ID_A302D73C397B45E18B2625CF07082D30" descr="微信图片_20250517170057"/>
        <xdr:cNvPicPr/>
      </xdr:nvPicPr>
      <xdr:blipFill>
        <a:blip r:embed="rId9"/>
        <a:stretch>
          <a:fillRect/>
        </a:stretch>
      </xdr:blipFill>
      <xdr:spPr>
        <a:xfrm>
          <a:off x="4088130" y="12959715"/>
          <a:ext cx="1439545" cy="1075055"/>
        </a:xfrm>
        <a:prstGeom prst="rect">
          <a:avLst/>
        </a:prstGeom>
      </xdr:spPr>
    </xdr:pic>
  </etc:cellImage>
  <etc:cellImage>
    <xdr:pic>
      <xdr:nvPicPr>
        <xdr:cNvPr id="14" name="ID_698150B8268048D0B6EBFE102662B74D" descr="微信图片_20250517170042"/>
        <xdr:cNvPicPr/>
      </xdr:nvPicPr>
      <xdr:blipFill>
        <a:blip r:embed="rId10"/>
        <a:stretch>
          <a:fillRect/>
        </a:stretch>
      </xdr:blipFill>
      <xdr:spPr>
        <a:xfrm>
          <a:off x="4187825" y="14265275"/>
          <a:ext cx="1440180" cy="1075690"/>
        </a:xfrm>
        <a:prstGeom prst="rect">
          <a:avLst/>
        </a:prstGeom>
      </xdr:spPr>
    </xdr:pic>
  </etc:cellImage>
  <etc:cellImage>
    <xdr:pic>
      <xdr:nvPicPr>
        <xdr:cNvPr id="15" name="ID_5C5C2F327ED54C61B8BDF88564CC6FFF" descr="微信图片_20250517170042"/>
        <xdr:cNvPicPr/>
      </xdr:nvPicPr>
      <xdr:blipFill>
        <a:blip r:embed="rId10"/>
        <a:stretch>
          <a:fillRect/>
        </a:stretch>
      </xdr:blipFill>
      <xdr:spPr>
        <a:xfrm>
          <a:off x="4187825" y="15199360"/>
          <a:ext cx="1440180" cy="1075690"/>
        </a:xfrm>
        <a:prstGeom prst="rect">
          <a:avLst/>
        </a:prstGeom>
      </xdr:spPr>
    </xdr:pic>
  </etc:cellImage>
  <etc:cellImage>
    <xdr:pic>
      <xdr:nvPicPr>
        <xdr:cNvPr id="16" name="ID_190D9BE16A364462BFF6E108E58C1F9E" descr="微信图片_20250517170057"/>
        <xdr:cNvPicPr/>
      </xdr:nvPicPr>
      <xdr:blipFill>
        <a:blip r:embed="rId11"/>
        <a:stretch>
          <a:fillRect/>
        </a:stretch>
      </xdr:blipFill>
      <xdr:spPr>
        <a:xfrm>
          <a:off x="4187825" y="16298545"/>
          <a:ext cx="1440180" cy="1075690"/>
        </a:xfrm>
        <a:prstGeom prst="rect">
          <a:avLst/>
        </a:prstGeom>
      </xdr:spPr>
    </xdr:pic>
  </etc:cellImage>
  <etc:cellImage>
    <xdr:pic>
      <xdr:nvPicPr>
        <xdr:cNvPr id="17" name="ID_B454B13205FC4526B091CA2A9710967A" descr="微信图片_20250517165909"/>
        <xdr:cNvPicPr/>
      </xdr:nvPicPr>
      <xdr:blipFill>
        <a:blip r:embed="rId12"/>
        <a:stretch>
          <a:fillRect/>
        </a:stretch>
      </xdr:blipFill>
      <xdr:spPr>
        <a:xfrm>
          <a:off x="4187825" y="17353915"/>
          <a:ext cx="1440180" cy="1075690"/>
        </a:xfrm>
        <a:prstGeom prst="rect">
          <a:avLst/>
        </a:prstGeom>
      </xdr:spPr>
    </xdr:pic>
  </etc:cellImage>
  <etc:cellImage>
    <xdr:pic>
      <xdr:nvPicPr>
        <xdr:cNvPr id="18" name="ID_2F4D9E6103DD40438F38A4285FDCD034" descr="微信图片_20250517165927"/>
        <xdr:cNvPicPr/>
      </xdr:nvPicPr>
      <xdr:blipFill>
        <a:blip r:embed="rId13"/>
        <a:stretch>
          <a:fillRect/>
        </a:stretch>
      </xdr:blipFill>
      <xdr:spPr>
        <a:xfrm>
          <a:off x="4187825" y="18443575"/>
          <a:ext cx="1440180" cy="1075690"/>
        </a:xfrm>
        <a:prstGeom prst="rect">
          <a:avLst/>
        </a:prstGeom>
      </xdr:spPr>
    </xdr:pic>
  </etc:cellImage>
  <etc:cellImage>
    <xdr:pic>
      <xdr:nvPicPr>
        <xdr:cNvPr id="19" name="ID_D30288FBB33644368B4AAFE61DC3E6D7"/>
        <xdr:cNvPicPr/>
      </xdr:nvPicPr>
      <xdr:blipFill>
        <a:blip r:embed="rId14"/>
        <a:stretch>
          <a:fillRect/>
        </a:stretch>
      </xdr:blipFill>
      <xdr:spPr>
        <a:xfrm>
          <a:off x="4187825" y="1954339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63EB22959A824152808923DECC7A6915" descr="微信图片_20250517165951"/>
        <xdr:cNvPicPr/>
      </xdr:nvPicPr>
      <xdr:blipFill>
        <a:blip r:embed="rId15"/>
        <a:stretch>
          <a:fillRect/>
        </a:stretch>
      </xdr:blipFill>
      <xdr:spPr>
        <a:xfrm>
          <a:off x="4187825" y="20637500"/>
          <a:ext cx="1440180" cy="1075690"/>
        </a:xfrm>
        <a:prstGeom prst="rect">
          <a:avLst/>
        </a:prstGeom>
      </xdr:spPr>
    </xdr:pic>
  </etc:cellImage>
  <etc:cellImage>
    <xdr:pic>
      <xdr:nvPicPr>
        <xdr:cNvPr id="21" name="ID_29C85947E8454316A9B8A7006910D1D0" descr="微信图片_20250517170049"/>
        <xdr:cNvPicPr/>
      </xdr:nvPicPr>
      <xdr:blipFill>
        <a:blip r:embed="rId16"/>
        <a:stretch>
          <a:fillRect/>
        </a:stretch>
      </xdr:blipFill>
      <xdr:spPr>
        <a:xfrm>
          <a:off x="4187825" y="21734145"/>
          <a:ext cx="1440180" cy="1075690"/>
        </a:xfrm>
        <a:prstGeom prst="rect">
          <a:avLst/>
        </a:prstGeom>
      </xdr:spPr>
    </xdr:pic>
  </etc:cellImage>
  <etc:cellImage>
    <xdr:pic>
      <xdr:nvPicPr>
        <xdr:cNvPr id="22" name="ID_76B91F4372AF4C65A9DCDB9B0C38C404" descr="微信图片_20250517170043"/>
        <xdr:cNvPicPr/>
      </xdr:nvPicPr>
      <xdr:blipFill>
        <a:blip r:embed="rId17"/>
        <a:stretch>
          <a:fillRect/>
        </a:stretch>
      </xdr:blipFill>
      <xdr:spPr>
        <a:xfrm>
          <a:off x="4187825" y="22760305"/>
          <a:ext cx="1440180" cy="1075690"/>
        </a:xfrm>
        <a:prstGeom prst="rect">
          <a:avLst/>
        </a:prstGeom>
      </xdr:spPr>
    </xdr:pic>
  </etc:cellImage>
  <etc:cellImage>
    <xdr:pic>
      <xdr:nvPicPr>
        <xdr:cNvPr id="23" name="ID_2C12CA9A04884BDCABB660F73FF08C91" descr="微信图片_20250517165941"/>
        <xdr:cNvPicPr/>
      </xdr:nvPicPr>
      <xdr:blipFill>
        <a:blip r:embed="rId18"/>
        <a:stretch>
          <a:fillRect/>
        </a:stretch>
      </xdr:blipFill>
      <xdr:spPr>
        <a:xfrm>
          <a:off x="4187825" y="23921085"/>
          <a:ext cx="1440180" cy="1075690"/>
        </a:xfrm>
        <a:prstGeom prst="rect">
          <a:avLst/>
        </a:prstGeom>
      </xdr:spPr>
    </xdr:pic>
  </etc:cellImage>
  <etc:cellImage>
    <xdr:pic>
      <xdr:nvPicPr>
        <xdr:cNvPr id="24" name="ID_91003AC16DCC4AD6BF47B133849C314B"/>
        <xdr:cNvPicPr/>
      </xdr:nvPicPr>
      <xdr:blipFill>
        <a:blip r:embed="rId19"/>
        <a:stretch>
          <a:fillRect/>
        </a:stretch>
      </xdr:blipFill>
      <xdr:spPr>
        <a:xfrm>
          <a:off x="4187825" y="24951055"/>
          <a:ext cx="1440180" cy="1075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C1CEA303F93F4DCAA13FE44D3E1FB61E" descr="微信图片_20250517170048"/>
        <xdr:cNvPicPr/>
      </xdr:nvPicPr>
      <xdr:blipFill>
        <a:blip r:embed="rId20"/>
        <a:stretch>
          <a:fillRect/>
        </a:stretch>
      </xdr:blipFill>
      <xdr:spPr>
        <a:xfrm>
          <a:off x="4187825" y="26051510"/>
          <a:ext cx="1440180" cy="1075690"/>
        </a:xfrm>
        <a:prstGeom prst="rect">
          <a:avLst/>
        </a:prstGeom>
      </xdr:spPr>
    </xdr:pic>
  </etc:cellImage>
  <etc:cellImage>
    <xdr:pic>
      <xdr:nvPicPr>
        <xdr:cNvPr id="8" name="ID_C3E975217BDC4769B50E25B6D353265B" descr="微信图片_20250517170034"/>
        <xdr:cNvPicPr/>
      </xdr:nvPicPr>
      <xdr:blipFill>
        <a:blip r:embed="rId21"/>
        <a:stretch>
          <a:fillRect/>
        </a:stretch>
      </xdr:blipFill>
      <xdr:spPr>
        <a:xfrm>
          <a:off x="3911600" y="27311985"/>
          <a:ext cx="1439545" cy="1075055"/>
        </a:xfrm>
        <a:prstGeom prst="rect">
          <a:avLst/>
        </a:prstGeom>
      </xdr:spPr>
    </xdr:pic>
  </etc:cellImage>
  <etc:cellImage>
    <xdr:pic>
      <xdr:nvPicPr>
        <xdr:cNvPr id="27" name="ID_62962A9935D643FA9F2F26B76D08DBA6" descr="微信图片_20250517165941"/>
        <xdr:cNvPicPr/>
      </xdr:nvPicPr>
      <xdr:blipFill>
        <a:blip r:embed="rId22"/>
        <a:stretch>
          <a:fillRect/>
        </a:stretch>
      </xdr:blipFill>
      <xdr:spPr>
        <a:xfrm>
          <a:off x="4037330" y="28385135"/>
          <a:ext cx="1439545" cy="1075055"/>
        </a:xfrm>
        <a:prstGeom prst="rect">
          <a:avLst/>
        </a:prstGeom>
      </xdr:spPr>
    </xdr:pic>
  </etc:cellImage>
  <etc:cellImage>
    <xdr:pic>
      <xdr:nvPicPr>
        <xdr:cNvPr id="28" name="ID_35054A6D209F4C35A1C2BE5C3B4BB7D6" descr="微信图片_20250517165941"/>
        <xdr:cNvPicPr/>
      </xdr:nvPicPr>
      <xdr:blipFill>
        <a:blip r:embed="rId23"/>
        <a:stretch>
          <a:fillRect/>
        </a:stretch>
      </xdr:blipFill>
      <xdr:spPr>
        <a:xfrm>
          <a:off x="4013200" y="29464635"/>
          <a:ext cx="1439545" cy="1186815"/>
        </a:xfrm>
        <a:prstGeom prst="rect">
          <a:avLst/>
        </a:prstGeom>
      </xdr:spPr>
    </xdr:pic>
  </etc:cellImage>
  <etc:cellImage>
    <xdr:pic>
      <xdr:nvPicPr>
        <xdr:cNvPr id="29" name="ID_A643AAAC507D4B0799A58CD5C2EA0C6E" descr="微信图片_20250517165951"/>
        <xdr:cNvPicPr/>
      </xdr:nvPicPr>
      <xdr:blipFill>
        <a:blip r:embed="rId24"/>
        <a:stretch>
          <a:fillRect/>
        </a:stretch>
      </xdr:blipFill>
      <xdr:spPr>
        <a:xfrm>
          <a:off x="4187825" y="30791150"/>
          <a:ext cx="1440180" cy="1183005"/>
        </a:xfrm>
        <a:prstGeom prst="rect">
          <a:avLst/>
        </a:prstGeom>
      </xdr:spPr>
    </xdr:pic>
  </etc:cellImage>
  <etc:cellImage>
    <xdr:pic>
      <xdr:nvPicPr>
        <xdr:cNvPr id="30" name="ID_5AEA089F138E4BF1BEC1D7B1CA795A9B" descr="微信图片_20250517170003"/>
        <xdr:cNvPicPr/>
      </xdr:nvPicPr>
      <xdr:blipFill>
        <a:blip r:embed="rId25"/>
        <a:stretch>
          <a:fillRect/>
        </a:stretch>
      </xdr:blipFill>
      <xdr:spPr>
        <a:xfrm>
          <a:off x="3849370" y="31786195"/>
          <a:ext cx="1439545" cy="1179830"/>
        </a:xfrm>
        <a:prstGeom prst="rect">
          <a:avLst/>
        </a:prstGeom>
      </xdr:spPr>
    </xdr:pic>
  </etc:cellImage>
  <etc:cellImage>
    <xdr:pic>
      <xdr:nvPicPr>
        <xdr:cNvPr id="31" name="ID_5FC90C24675045518098E9CE8B43BB89" descr="微信图片_20250517165943"/>
        <xdr:cNvPicPr/>
      </xdr:nvPicPr>
      <xdr:blipFill>
        <a:blip r:embed="rId26"/>
        <a:stretch>
          <a:fillRect/>
        </a:stretch>
      </xdr:blipFill>
      <xdr:spPr>
        <a:xfrm>
          <a:off x="4084955" y="33111440"/>
          <a:ext cx="1439545" cy="1179830"/>
        </a:xfrm>
        <a:prstGeom prst="rect">
          <a:avLst/>
        </a:prstGeom>
      </xdr:spPr>
    </xdr:pic>
  </etc:cellImage>
  <etc:cellImage>
    <xdr:pic>
      <xdr:nvPicPr>
        <xdr:cNvPr id="32" name="ID_2C356770ED9C458A9BE769F4BAE13D00" descr="微信图片_20250517170104"/>
        <xdr:cNvPicPr/>
      </xdr:nvPicPr>
      <xdr:blipFill>
        <a:blip r:embed="rId27"/>
        <a:stretch>
          <a:fillRect/>
        </a:stretch>
      </xdr:blipFill>
      <xdr:spPr>
        <a:xfrm>
          <a:off x="3928110" y="34432240"/>
          <a:ext cx="1439545" cy="1179830"/>
        </a:xfrm>
        <a:prstGeom prst="rect">
          <a:avLst/>
        </a:prstGeom>
      </xdr:spPr>
    </xdr:pic>
  </etc:cellImage>
  <etc:cellImage>
    <xdr:pic>
      <xdr:nvPicPr>
        <xdr:cNvPr id="33" name="ID_E166C50D7579460DA53A20D39621CCC6" descr="微信图片_20250517170055"/>
        <xdr:cNvPicPr/>
      </xdr:nvPicPr>
      <xdr:blipFill>
        <a:blip r:embed="rId28"/>
        <a:stretch>
          <a:fillRect/>
        </a:stretch>
      </xdr:blipFill>
      <xdr:spPr>
        <a:xfrm>
          <a:off x="4085590" y="35571430"/>
          <a:ext cx="1439545" cy="1179830"/>
        </a:xfrm>
        <a:prstGeom prst="rect">
          <a:avLst/>
        </a:prstGeom>
      </xdr:spPr>
    </xdr:pic>
  </etc:cellImage>
  <etc:cellImage>
    <xdr:pic>
      <xdr:nvPicPr>
        <xdr:cNvPr id="34" name="ID_C8E23EAC09834BF69D8D7714C0D4FA25" descr="微信图片_20250517170059"/>
        <xdr:cNvPicPr/>
      </xdr:nvPicPr>
      <xdr:blipFill>
        <a:blip r:embed="rId29"/>
        <a:stretch>
          <a:fillRect/>
        </a:stretch>
      </xdr:blipFill>
      <xdr:spPr>
        <a:xfrm>
          <a:off x="4138930" y="36961445"/>
          <a:ext cx="1439545" cy="1183005"/>
        </a:xfrm>
        <a:prstGeom prst="rect">
          <a:avLst/>
        </a:prstGeom>
      </xdr:spPr>
    </xdr:pic>
  </etc:cellImage>
  <etc:cellImage>
    <xdr:pic>
      <xdr:nvPicPr>
        <xdr:cNvPr id="35" name="ID_DE97B30EE3A84F9AA92BF638E58A4E3B" descr="微信图片_20250517165939"/>
        <xdr:cNvPicPr/>
      </xdr:nvPicPr>
      <xdr:blipFill>
        <a:blip r:embed="rId30"/>
        <a:stretch>
          <a:fillRect/>
        </a:stretch>
      </xdr:blipFill>
      <xdr:spPr>
        <a:xfrm>
          <a:off x="4109085" y="38082855"/>
          <a:ext cx="1439545" cy="1183005"/>
        </a:xfrm>
        <a:prstGeom prst="rect">
          <a:avLst/>
        </a:prstGeom>
      </xdr:spPr>
    </xdr:pic>
  </etc:cellImage>
  <etc:cellImage>
    <xdr:pic>
      <xdr:nvPicPr>
        <xdr:cNvPr id="36" name="ID_B5B59F55A21F4B7BB62738AA4FC68E2B"/>
        <xdr:cNvPicPr/>
      </xdr:nvPicPr>
      <xdr:blipFill>
        <a:blip r:embed="rId31"/>
        <a:stretch>
          <a:fillRect/>
        </a:stretch>
      </xdr:blipFill>
      <xdr:spPr>
        <a:xfrm>
          <a:off x="4187825" y="39110285"/>
          <a:ext cx="1440180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70B8FE4C5EB452AB9A9DF21F1C9BCDC" descr="微信图片_20250517165949"/>
        <xdr:cNvPicPr/>
      </xdr:nvPicPr>
      <xdr:blipFill>
        <a:blip r:embed="rId32"/>
        <a:stretch>
          <a:fillRect/>
        </a:stretch>
      </xdr:blipFill>
      <xdr:spPr>
        <a:xfrm>
          <a:off x="4187825" y="40273605"/>
          <a:ext cx="1439545" cy="1179830"/>
        </a:xfrm>
        <a:prstGeom prst="rect">
          <a:avLst/>
        </a:prstGeom>
      </xdr:spPr>
    </xdr:pic>
  </etc:cellImage>
  <etc:cellImage>
    <xdr:pic>
      <xdr:nvPicPr>
        <xdr:cNvPr id="38" name="ID_145EFD6B8D424A7BB16272895F0AEF07" descr="微信图片_20250517165951"/>
        <xdr:cNvPicPr/>
      </xdr:nvPicPr>
      <xdr:blipFill>
        <a:blip r:embed="rId33"/>
        <a:stretch>
          <a:fillRect/>
        </a:stretch>
      </xdr:blipFill>
      <xdr:spPr>
        <a:xfrm>
          <a:off x="4175760" y="41488995"/>
          <a:ext cx="1439545" cy="1179830"/>
        </a:xfrm>
        <a:prstGeom prst="rect">
          <a:avLst/>
        </a:prstGeom>
      </xdr:spPr>
    </xdr:pic>
  </etc:cellImage>
  <etc:cellImage>
    <xdr:pic>
      <xdr:nvPicPr>
        <xdr:cNvPr id="39" name="ID_004083FBDB894CAB87107E15683494FC" descr="微信图片_20250517165959"/>
        <xdr:cNvPicPr/>
      </xdr:nvPicPr>
      <xdr:blipFill>
        <a:blip r:embed="rId34"/>
        <a:stretch>
          <a:fillRect/>
        </a:stretch>
      </xdr:blipFill>
      <xdr:spPr>
        <a:xfrm>
          <a:off x="4187825" y="42562145"/>
          <a:ext cx="1440180" cy="1184275"/>
        </a:xfrm>
        <a:prstGeom prst="rect">
          <a:avLst/>
        </a:prstGeom>
      </xdr:spPr>
    </xdr:pic>
  </etc:cellImage>
  <etc:cellImage>
    <xdr:pic>
      <xdr:nvPicPr>
        <xdr:cNvPr id="40" name="ID_78DB0F3FC7704784B8ACFEAD8EDA68CA" descr="微信图片_20250517165931"/>
        <xdr:cNvPicPr/>
      </xdr:nvPicPr>
      <xdr:blipFill>
        <a:blip r:embed="rId35"/>
        <a:stretch>
          <a:fillRect/>
        </a:stretch>
      </xdr:blipFill>
      <xdr:spPr>
        <a:xfrm>
          <a:off x="4187825" y="43652440"/>
          <a:ext cx="1440180" cy="1184910"/>
        </a:xfrm>
        <a:prstGeom prst="rect">
          <a:avLst/>
        </a:prstGeom>
      </xdr:spPr>
    </xdr:pic>
  </etc:cellImage>
  <etc:cellImage>
    <xdr:pic>
      <xdr:nvPicPr>
        <xdr:cNvPr id="41" name="ID_A7A2C5143A55476BA112858F0B3F2B40" descr="微信图片_20250517170051"/>
        <xdr:cNvPicPr/>
      </xdr:nvPicPr>
      <xdr:blipFill>
        <a:blip r:embed="rId36"/>
        <a:stretch>
          <a:fillRect/>
        </a:stretch>
      </xdr:blipFill>
      <xdr:spPr>
        <a:xfrm>
          <a:off x="4084955" y="44805600"/>
          <a:ext cx="1439545" cy="1179830"/>
        </a:xfrm>
        <a:prstGeom prst="rect">
          <a:avLst/>
        </a:prstGeom>
      </xdr:spPr>
    </xdr:pic>
  </etc:cellImage>
  <etc:cellImage>
    <xdr:pic>
      <xdr:nvPicPr>
        <xdr:cNvPr id="42" name="ID_49803664F60C401AB081E6E68D58B166" descr="微信图片_20250517170056"/>
        <xdr:cNvPicPr/>
      </xdr:nvPicPr>
      <xdr:blipFill>
        <a:blip r:embed="rId37"/>
        <a:stretch>
          <a:fillRect/>
        </a:stretch>
      </xdr:blipFill>
      <xdr:spPr>
        <a:xfrm>
          <a:off x="3855720" y="46033690"/>
          <a:ext cx="1439545" cy="1179830"/>
        </a:xfrm>
        <a:prstGeom prst="rect">
          <a:avLst/>
        </a:prstGeom>
      </xdr:spPr>
    </xdr:pic>
  </etc:cellImage>
  <etc:cellImage>
    <xdr:pic>
      <xdr:nvPicPr>
        <xdr:cNvPr id="43" name="ID_79C7A1CEE0AA457AAC1B7F865BD9CA5A" descr="微信图片_20250517165927"/>
        <xdr:cNvPicPr/>
      </xdr:nvPicPr>
      <xdr:blipFill>
        <a:blip r:embed="rId38"/>
        <a:stretch>
          <a:fillRect/>
        </a:stretch>
      </xdr:blipFill>
      <xdr:spPr>
        <a:xfrm>
          <a:off x="4060825" y="47217330"/>
          <a:ext cx="1439545" cy="1183005"/>
        </a:xfrm>
        <a:prstGeom prst="rect">
          <a:avLst/>
        </a:prstGeom>
      </xdr:spPr>
    </xdr:pic>
  </etc:cellImage>
  <etc:cellImage>
    <xdr:pic>
      <xdr:nvPicPr>
        <xdr:cNvPr id="44" name="ID_60E48461DB62420995C7A279D5C718E6" descr="微信图片_20250517165958"/>
        <xdr:cNvPicPr/>
      </xdr:nvPicPr>
      <xdr:blipFill>
        <a:blip r:embed="rId39"/>
        <a:stretch>
          <a:fillRect/>
        </a:stretch>
      </xdr:blipFill>
      <xdr:spPr>
        <a:xfrm>
          <a:off x="4133850" y="48596550"/>
          <a:ext cx="1439545" cy="1183005"/>
        </a:xfrm>
        <a:prstGeom prst="rect">
          <a:avLst/>
        </a:prstGeom>
      </xdr:spPr>
    </xdr:pic>
  </etc:cellImage>
  <etc:cellImage>
    <xdr:pic>
      <xdr:nvPicPr>
        <xdr:cNvPr id="171" name="ID_D5283916854D4DF5B5225C5679C641FB"/>
        <xdr:cNvPicPr/>
      </xdr:nvPicPr>
      <xdr:blipFill>
        <a:blip r:embed="rId40"/>
        <a:stretch>
          <a:fillRect/>
        </a:stretch>
      </xdr:blipFill>
      <xdr:spPr>
        <a:xfrm>
          <a:off x="4187825" y="49795430"/>
          <a:ext cx="1440180" cy="1181735"/>
        </a:xfrm>
        <a:prstGeom prst="rect">
          <a:avLst/>
        </a:prstGeom>
      </xdr:spPr>
    </xdr:pic>
  </etc:cellImage>
  <etc:cellImage>
    <xdr:pic>
      <xdr:nvPicPr>
        <xdr:cNvPr id="45" name="ID_2358E4CF6C9249999F44600E92136B30" descr="微信图片_20250517170038"/>
        <xdr:cNvPicPr/>
      </xdr:nvPicPr>
      <xdr:blipFill>
        <a:blip r:embed="rId41"/>
        <a:stretch>
          <a:fillRect/>
        </a:stretch>
      </xdr:blipFill>
      <xdr:spPr>
        <a:xfrm>
          <a:off x="4078605" y="51162585"/>
          <a:ext cx="1439545" cy="1183005"/>
        </a:xfrm>
        <a:prstGeom prst="rect">
          <a:avLst/>
        </a:prstGeom>
      </xdr:spPr>
    </xdr:pic>
  </etc:cellImage>
  <etc:cellImage>
    <xdr:pic>
      <xdr:nvPicPr>
        <xdr:cNvPr id="46" name="ID_D6A419BD10C84B9295985FFC315DF8DD" descr="微信图片_20250517170037"/>
        <xdr:cNvPicPr/>
      </xdr:nvPicPr>
      <xdr:blipFill>
        <a:blip r:embed="rId42"/>
        <a:stretch>
          <a:fillRect/>
        </a:stretch>
      </xdr:blipFill>
      <xdr:spPr>
        <a:xfrm>
          <a:off x="4078605" y="52435125"/>
          <a:ext cx="1439545" cy="1179830"/>
        </a:xfrm>
        <a:prstGeom prst="rect">
          <a:avLst/>
        </a:prstGeom>
      </xdr:spPr>
    </xdr:pic>
  </etc:cellImage>
  <etc:cellImage>
    <xdr:pic>
      <xdr:nvPicPr>
        <xdr:cNvPr id="47" name="ID_D9F144CEFBF24A8A83085EA29ABDF36B" descr="微信图片_20250517165955"/>
        <xdr:cNvPicPr/>
      </xdr:nvPicPr>
      <xdr:blipFill>
        <a:blip r:embed="rId43"/>
        <a:stretch>
          <a:fillRect/>
        </a:stretch>
      </xdr:blipFill>
      <xdr:spPr>
        <a:xfrm>
          <a:off x="4102735" y="53662580"/>
          <a:ext cx="1439545" cy="1183005"/>
        </a:xfrm>
        <a:prstGeom prst="rect">
          <a:avLst/>
        </a:prstGeom>
      </xdr:spPr>
    </xdr:pic>
  </etc:cellImage>
  <etc:cellImage>
    <xdr:pic>
      <xdr:nvPicPr>
        <xdr:cNvPr id="48" name="ID_E05F0E87033E4728BAAA61CFB637006F" descr="微信图片_20250517165930"/>
        <xdr:cNvPicPr/>
      </xdr:nvPicPr>
      <xdr:blipFill>
        <a:blip r:embed="rId44"/>
        <a:stretch>
          <a:fillRect/>
        </a:stretch>
      </xdr:blipFill>
      <xdr:spPr>
        <a:xfrm>
          <a:off x="4109085" y="54860825"/>
          <a:ext cx="1439545" cy="1184275"/>
        </a:xfrm>
        <a:prstGeom prst="rect">
          <a:avLst/>
        </a:prstGeom>
      </xdr:spPr>
    </xdr:pic>
  </etc:cellImage>
  <etc:cellImage>
    <xdr:pic>
      <xdr:nvPicPr>
        <xdr:cNvPr id="49" name="ID_2BFBC8571E294A72B1444FA1357AE519" descr="微信图片_20250517170019"/>
        <xdr:cNvPicPr/>
      </xdr:nvPicPr>
      <xdr:blipFill>
        <a:blip r:embed="rId45"/>
        <a:stretch>
          <a:fillRect/>
        </a:stretch>
      </xdr:blipFill>
      <xdr:spPr>
        <a:xfrm>
          <a:off x="4030980" y="56109870"/>
          <a:ext cx="1439545" cy="1179830"/>
        </a:xfrm>
        <a:prstGeom prst="rect">
          <a:avLst/>
        </a:prstGeom>
      </xdr:spPr>
    </xdr:pic>
  </etc:cellImage>
  <etc:cellImage>
    <xdr:pic>
      <xdr:nvPicPr>
        <xdr:cNvPr id="50" name="ID_B36CBA1B9B174EFE89DB8DA23BD4CF4E" descr="微信图片_20250517165931"/>
        <xdr:cNvPicPr/>
      </xdr:nvPicPr>
      <xdr:blipFill>
        <a:blip r:embed="rId46"/>
        <a:stretch>
          <a:fillRect/>
        </a:stretch>
      </xdr:blipFill>
      <xdr:spPr>
        <a:xfrm>
          <a:off x="4030345" y="57505600"/>
          <a:ext cx="1439545" cy="1179830"/>
        </a:xfrm>
        <a:prstGeom prst="rect">
          <a:avLst/>
        </a:prstGeom>
      </xdr:spPr>
    </xdr:pic>
  </etc:cellImage>
  <etc:cellImage>
    <xdr:pic>
      <xdr:nvPicPr>
        <xdr:cNvPr id="51" name="ID_B05F5E3500024B35BEFFA42C68A696A5" descr="微信图片_20250517165945"/>
        <xdr:cNvPicPr/>
      </xdr:nvPicPr>
      <xdr:blipFill>
        <a:blip r:embed="rId47"/>
        <a:stretch>
          <a:fillRect/>
        </a:stretch>
      </xdr:blipFill>
      <xdr:spPr>
        <a:xfrm>
          <a:off x="4079240" y="58909585"/>
          <a:ext cx="1439545" cy="1179830"/>
        </a:xfrm>
        <a:prstGeom prst="rect">
          <a:avLst/>
        </a:prstGeom>
      </xdr:spPr>
    </xdr:pic>
  </etc:cellImage>
  <etc:cellImage>
    <xdr:pic>
      <xdr:nvPicPr>
        <xdr:cNvPr id="55" name="ID_E921A8D2F8B34A5583A71C1484DFA1A5"/>
        <xdr:cNvPicPr/>
      </xdr:nvPicPr>
      <xdr:blipFill>
        <a:blip r:embed="rId48"/>
        <a:stretch>
          <a:fillRect/>
        </a:stretch>
      </xdr:blipFill>
      <xdr:spPr>
        <a:xfrm>
          <a:off x="4048125" y="60198635"/>
          <a:ext cx="1439545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A30F87BBC0114F79B572AFDE1026309E" descr="微信图片_20250517170006"/>
        <xdr:cNvPicPr/>
      </xdr:nvPicPr>
      <xdr:blipFill>
        <a:blip r:embed="rId49"/>
        <a:srcRect l="14600" t="22912"/>
        <a:stretch>
          <a:fillRect/>
        </a:stretch>
      </xdr:blipFill>
      <xdr:spPr>
        <a:xfrm>
          <a:off x="4187825" y="61456570"/>
          <a:ext cx="1440180" cy="1184910"/>
        </a:xfrm>
        <a:prstGeom prst="rect">
          <a:avLst/>
        </a:prstGeom>
      </xdr:spPr>
    </xdr:pic>
  </etc:cellImage>
  <etc:cellImage>
    <xdr:pic>
      <xdr:nvPicPr>
        <xdr:cNvPr id="53" name="ID_EA72F029EC544121B8B5AC5A5A5A0ADF" descr="微信图片_20250517165916"/>
        <xdr:cNvPicPr/>
      </xdr:nvPicPr>
      <xdr:blipFill>
        <a:blip r:embed="rId50"/>
        <a:srcRect t="65373"/>
        <a:stretch>
          <a:fillRect/>
        </a:stretch>
      </xdr:blipFill>
      <xdr:spPr>
        <a:xfrm>
          <a:off x="4187825" y="62599570"/>
          <a:ext cx="1440180" cy="1183640"/>
        </a:xfrm>
        <a:prstGeom prst="rect">
          <a:avLst/>
        </a:prstGeom>
      </xdr:spPr>
    </xdr:pic>
  </etc:cellImage>
  <etc:cellImage>
    <xdr:pic>
      <xdr:nvPicPr>
        <xdr:cNvPr id="56" name="ID_684EEB5F14F24A95995AEB43994D5543" descr="微信图片_20250517165914"/>
        <xdr:cNvPicPr/>
      </xdr:nvPicPr>
      <xdr:blipFill>
        <a:blip r:embed="rId51"/>
        <a:stretch>
          <a:fillRect/>
        </a:stretch>
      </xdr:blipFill>
      <xdr:spPr>
        <a:xfrm>
          <a:off x="4133215" y="63746380"/>
          <a:ext cx="1439545" cy="1179830"/>
        </a:xfrm>
        <a:prstGeom prst="rect">
          <a:avLst/>
        </a:prstGeom>
      </xdr:spPr>
    </xdr:pic>
  </etc:cellImage>
  <etc:cellImage>
    <xdr:pic>
      <xdr:nvPicPr>
        <xdr:cNvPr id="170" name="ID_0426656C8E144246B57155D29AC712F5"/>
        <xdr:cNvPicPr/>
      </xdr:nvPicPr>
      <xdr:blipFill>
        <a:blip r:embed="rId52"/>
        <a:stretch>
          <a:fillRect/>
        </a:stretch>
      </xdr:blipFill>
      <xdr:spPr>
        <a:xfrm>
          <a:off x="3933825" y="65007490"/>
          <a:ext cx="143954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E3C35943877B4021B73A211B07B3282D"/>
        <xdr:cNvPicPr/>
      </xdr:nvPicPr>
      <xdr:blipFill>
        <a:blip r:embed="rId53"/>
        <a:stretch>
          <a:fillRect/>
        </a:stretch>
      </xdr:blipFill>
      <xdr:spPr>
        <a:xfrm>
          <a:off x="4018915" y="66349880"/>
          <a:ext cx="143954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AB3F1F28AE9546BEB5E37956AE930CEE" descr="微信图片_20250517170022"/>
        <xdr:cNvPicPr/>
      </xdr:nvPicPr>
      <xdr:blipFill>
        <a:blip r:embed="rId54"/>
        <a:stretch>
          <a:fillRect/>
        </a:stretch>
      </xdr:blipFill>
      <xdr:spPr>
        <a:xfrm>
          <a:off x="4065905" y="67734180"/>
          <a:ext cx="1439545" cy="1179830"/>
        </a:xfrm>
        <a:prstGeom prst="rect">
          <a:avLst/>
        </a:prstGeom>
      </xdr:spPr>
    </xdr:pic>
  </etc:cellImage>
  <etc:cellImage>
    <xdr:pic>
      <xdr:nvPicPr>
        <xdr:cNvPr id="145" name="ID_4B04C20B8F9841BB9C8CF53FF765C025"/>
        <xdr:cNvPicPr/>
      </xdr:nvPicPr>
      <xdr:blipFill>
        <a:blip r:embed="rId55"/>
        <a:stretch>
          <a:fillRect/>
        </a:stretch>
      </xdr:blipFill>
      <xdr:spPr>
        <a:xfrm>
          <a:off x="4037330" y="68893690"/>
          <a:ext cx="1439545" cy="1184275"/>
        </a:xfrm>
        <a:prstGeom prst="rect">
          <a:avLst/>
        </a:prstGeom>
      </xdr:spPr>
    </xdr:pic>
  </etc:cellImage>
  <etc:cellImage>
    <xdr:pic>
      <xdr:nvPicPr>
        <xdr:cNvPr id="168" name="ID_F8BCB0C179CD443B9E588115A09E1D52"/>
        <xdr:cNvPicPr/>
      </xdr:nvPicPr>
      <xdr:blipFill>
        <a:blip r:embed="rId56"/>
        <a:stretch>
          <a:fillRect/>
        </a:stretch>
      </xdr:blipFill>
      <xdr:spPr>
        <a:xfrm>
          <a:off x="4135755" y="70196710"/>
          <a:ext cx="1440180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44EB8F89E1F44A27B625ACCA01DC8CF6" descr="微信图片_20250517170018"/>
        <xdr:cNvPicPr/>
      </xdr:nvPicPr>
      <xdr:blipFill>
        <a:blip r:embed="rId57"/>
        <a:stretch>
          <a:fillRect/>
        </a:stretch>
      </xdr:blipFill>
      <xdr:spPr>
        <a:xfrm>
          <a:off x="4024630" y="71535925"/>
          <a:ext cx="1439545" cy="1179830"/>
        </a:xfrm>
        <a:prstGeom prst="rect">
          <a:avLst/>
        </a:prstGeom>
      </xdr:spPr>
    </xdr:pic>
  </etc:cellImage>
  <etc:cellImage>
    <xdr:pic>
      <xdr:nvPicPr>
        <xdr:cNvPr id="169" name="ID_2E978D2E36544A9782958BB815B6E45B"/>
        <xdr:cNvPicPr/>
      </xdr:nvPicPr>
      <xdr:blipFill>
        <a:blip r:embed="rId58"/>
        <a:stretch>
          <a:fillRect/>
        </a:stretch>
      </xdr:blipFill>
      <xdr:spPr>
        <a:xfrm>
          <a:off x="4187825" y="72690990"/>
          <a:ext cx="1440180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F2C64C5CD6D94A34A95290D96D1E31E8" descr="微信图片_20250517170034"/>
        <xdr:cNvPicPr/>
      </xdr:nvPicPr>
      <xdr:blipFill>
        <a:blip r:embed="rId59"/>
        <a:stretch>
          <a:fillRect/>
        </a:stretch>
      </xdr:blipFill>
      <xdr:spPr>
        <a:xfrm>
          <a:off x="4103370" y="74081005"/>
          <a:ext cx="1439545" cy="1179830"/>
        </a:xfrm>
        <a:prstGeom prst="rect">
          <a:avLst/>
        </a:prstGeom>
      </xdr:spPr>
    </xdr:pic>
  </etc:cellImage>
  <etc:cellImage>
    <xdr:pic>
      <xdr:nvPicPr>
        <xdr:cNvPr id="62" name="ID_5C80A8A786FD41938E4BD4BD0AE71739" descr="微信图片_20250517165927"/>
        <xdr:cNvPicPr/>
      </xdr:nvPicPr>
      <xdr:blipFill>
        <a:blip r:embed="rId60"/>
        <a:stretch>
          <a:fillRect/>
        </a:stretch>
      </xdr:blipFill>
      <xdr:spPr>
        <a:xfrm>
          <a:off x="4042410" y="76953110"/>
          <a:ext cx="1439545" cy="1179830"/>
        </a:xfrm>
        <a:prstGeom prst="rect">
          <a:avLst/>
        </a:prstGeom>
      </xdr:spPr>
    </xdr:pic>
  </etc:cellImage>
  <etc:cellImage>
    <xdr:pic>
      <xdr:nvPicPr>
        <xdr:cNvPr id="61" name="ID_6C6F7B3C90D64B50B23CB723B2D8E7E5" descr="微信图片_20250517165932"/>
        <xdr:cNvPicPr/>
      </xdr:nvPicPr>
      <xdr:blipFill>
        <a:blip r:embed="rId61"/>
        <a:stretch>
          <a:fillRect/>
        </a:stretch>
      </xdr:blipFill>
      <xdr:spPr>
        <a:xfrm>
          <a:off x="4067810" y="75583415"/>
          <a:ext cx="1439545" cy="1179830"/>
        </a:xfrm>
        <a:prstGeom prst="rect">
          <a:avLst/>
        </a:prstGeom>
      </xdr:spPr>
    </xdr:pic>
  </etc:cellImage>
  <etc:cellImage>
    <xdr:pic>
      <xdr:nvPicPr>
        <xdr:cNvPr id="65" name="ID_A1240D12F3154F5194478E50FE156947" descr="微信图片_20250517165958"/>
        <xdr:cNvPicPr/>
      </xdr:nvPicPr>
      <xdr:blipFill>
        <a:blip r:embed="rId62"/>
        <a:stretch>
          <a:fillRect/>
        </a:stretch>
      </xdr:blipFill>
      <xdr:spPr>
        <a:xfrm>
          <a:off x="4198620" y="80395445"/>
          <a:ext cx="1440180" cy="1183005"/>
        </a:xfrm>
        <a:prstGeom prst="rect">
          <a:avLst/>
        </a:prstGeom>
      </xdr:spPr>
    </xdr:pic>
  </etc:cellImage>
  <etc:cellImage>
    <xdr:pic>
      <xdr:nvPicPr>
        <xdr:cNvPr id="66" name="ID_77C7769BE5D2471E88CC8BB9E290659D" descr="微信图片_20250517170034"/>
        <xdr:cNvPicPr/>
      </xdr:nvPicPr>
      <xdr:blipFill>
        <a:blip r:embed="rId59"/>
        <a:stretch>
          <a:fillRect/>
        </a:stretch>
      </xdr:blipFill>
      <xdr:spPr>
        <a:xfrm>
          <a:off x="3855085" y="81520030"/>
          <a:ext cx="1439545" cy="1179830"/>
        </a:xfrm>
        <a:prstGeom prst="rect">
          <a:avLst/>
        </a:prstGeom>
      </xdr:spPr>
    </xdr:pic>
  </etc:cellImage>
  <etc:cellImage>
    <xdr:pic>
      <xdr:nvPicPr>
        <xdr:cNvPr id="67" name="ID_EEE8D2B883C54531BA6E27D8029E1EC1" descr="微信图片_202505171700371"/>
        <xdr:cNvPicPr/>
      </xdr:nvPicPr>
      <xdr:blipFill>
        <a:blip r:embed="rId63"/>
        <a:stretch>
          <a:fillRect/>
        </a:stretch>
      </xdr:blipFill>
      <xdr:spPr>
        <a:xfrm>
          <a:off x="3988435" y="82890995"/>
          <a:ext cx="1439545" cy="1179830"/>
        </a:xfrm>
        <a:prstGeom prst="rect">
          <a:avLst/>
        </a:prstGeom>
      </xdr:spPr>
    </xdr:pic>
  </etc:cellImage>
  <etc:cellImage>
    <xdr:pic>
      <xdr:nvPicPr>
        <xdr:cNvPr id="68" name="ID_DBF2D321587C48F0ADEC3B18489052E7" descr="微信图片_202505171700371"/>
        <xdr:cNvPicPr/>
      </xdr:nvPicPr>
      <xdr:blipFill>
        <a:blip r:embed="rId64"/>
        <a:stretch>
          <a:fillRect/>
        </a:stretch>
      </xdr:blipFill>
      <xdr:spPr>
        <a:xfrm>
          <a:off x="3806825" y="84289265"/>
          <a:ext cx="1439545" cy="1183005"/>
        </a:xfrm>
        <a:prstGeom prst="rect">
          <a:avLst/>
        </a:prstGeom>
      </xdr:spPr>
    </xdr:pic>
  </etc:cellImage>
  <etc:cellImage>
    <xdr:pic>
      <xdr:nvPicPr>
        <xdr:cNvPr id="69" name="ID_7365A86416F3459BA81D03245ED49D01" descr="微信图片_202505171700371"/>
        <xdr:cNvPicPr/>
      </xdr:nvPicPr>
      <xdr:blipFill>
        <a:blip r:embed="rId63"/>
        <a:stretch>
          <a:fillRect/>
        </a:stretch>
      </xdr:blipFill>
      <xdr:spPr>
        <a:xfrm>
          <a:off x="4042410" y="85558630"/>
          <a:ext cx="1439545" cy="1179830"/>
        </a:xfrm>
        <a:prstGeom prst="rect">
          <a:avLst/>
        </a:prstGeom>
      </xdr:spPr>
    </xdr:pic>
  </etc:cellImage>
  <etc:cellImage>
    <xdr:pic>
      <xdr:nvPicPr>
        <xdr:cNvPr id="70" name="ID_DC2B6DA6F5214183982350835D617C37" descr="微信图片_202505171700371"/>
        <xdr:cNvPicPr/>
      </xdr:nvPicPr>
      <xdr:blipFill>
        <a:blip r:embed="rId63"/>
        <a:stretch>
          <a:fillRect/>
        </a:stretch>
      </xdr:blipFill>
      <xdr:spPr>
        <a:xfrm>
          <a:off x="3952240" y="86847680"/>
          <a:ext cx="1439545" cy="1179830"/>
        </a:xfrm>
        <a:prstGeom prst="rect">
          <a:avLst/>
        </a:prstGeom>
      </xdr:spPr>
    </xdr:pic>
  </etc:cellImage>
  <etc:cellImage>
    <xdr:pic>
      <xdr:nvPicPr>
        <xdr:cNvPr id="71" name="ID_A7EFD02F22DE43139F1A70ED10545910" descr="微信图片_20250517165938"/>
        <xdr:cNvPicPr/>
      </xdr:nvPicPr>
      <xdr:blipFill>
        <a:blip r:embed="rId65"/>
        <a:stretch>
          <a:fillRect/>
        </a:stretch>
      </xdr:blipFill>
      <xdr:spPr>
        <a:xfrm>
          <a:off x="3794125" y="88005285"/>
          <a:ext cx="1439545" cy="1179830"/>
        </a:xfrm>
        <a:prstGeom prst="rect">
          <a:avLst/>
        </a:prstGeom>
      </xdr:spPr>
    </xdr:pic>
  </etc:cellImage>
  <etc:cellImage>
    <xdr:pic>
      <xdr:nvPicPr>
        <xdr:cNvPr id="172" name="ID_A8E6822846F4452EAC3C49C82B9D734D"/>
        <xdr:cNvPicPr/>
      </xdr:nvPicPr>
      <xdr:blipFill>
        <a:blip r:embed="rId66"/>
        <a:stretch>
          <a:fillRect/>
        </a:stretch>
      </xdr:blipFill>
      <xdr:spPr>
        <a:xfrm>
          <a:off x="4182745" y="91495245"/>
          <a:ext cx="1440180" cy="1083945"/>
        </a:xfrm>
        <a:prstGeom prst="rect">
          <a:avLst/>
        </a:prstGeom>
      </xdr:spPr>
    </xdr:pic>
  </etc:cellImage>
  <etc:cellImage>
    <xdr:pic>
      <xdr:nvPicPr>
        <xdr:cNvPr id="74" name="ID_7A1167ED534D4A48AA09E4A8E317988F"/>
        <xdr:cNvPicPr/>
      </xdr:nvPicPr>
      <xdr:blipFill>
        <a:blip r:embed="rId67"/>
        <a:stretch>
          <a:fillRect/>
        </a:stretch>
      </xdr:blipFill>
      <xdr:spPr>
        <a:xfrm>
          <a:off x="4187825" y="92552520"/>
          <a:ext cx="1440180" cy="1184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6CDC7B289CDD4D50913E12016A36C120" descr="微信图片_20250517170020"/>
        <xdr:cNvPicPr/>
      </xdr:nvPicPr>
      <xdr:blipFill>
        <a:blip r:embed="rId68"/>
        <a:stretch>
          <a:fillRect/>
        </a:stretch>
      </xdr:blipFill>
      <xdr:spPr>
        <a:xfrm>
          <a:off x="4187825" y="93644085"/>
          <a:ext cx="1440180" cy="1184275"/>
        </a:xfrm>
        <a:prstGeom prst="rect">
          <a:avLst/>
        </a:prstGeom>
      </xdr:spPr>
    </xdr:pic>
  </etc:cellImage>
  <etc:cellImage>
    <xdr:pic>
      <xdr:nvPicPr>
        <xdr:cNvPr id="76" name="ID_1D633F86372E48EC9E5669358E1BFF43" descr="微信图片_20250517165933"/>
        <xdr:cNvPicPr/>
      </xdr:nvPicPr>
      <xdr:blipFill>
        <a:blip r:embed="rId69"/>
        <a:stretch>
          <a:fillRect/>
        </a:stretch>
      </xdr:blipFill>
      <xdr:spPr>
        <a:xfrm>
          <a:off x="3879215" y="94759145"/>
          <a:ext cx="1439545" cy="1179830"/>
        </a:xfrm>
        <a:prstGeom prst="rect">
          <a:avLst/>
        </a:prstGeom>
      </xdr:spPr>
    </xdr:pic>
  </etc:cellImage>
  <etc:cellImage>
    <xdr:pic>
      <xdr:nvPicPr>
        <xdr:cNvPr id="77" name="ID_AAC18C6DCF6845FB8AE406A99C37286B" descr="微信图片_20250517165950"/>
        <xdr:cNvPicPr/>
      </xdr:nvPicPr>
      <xdr:blipFill>
        <a:blip r:embed="rId70"/>
        <a:stretch>
          <a:fillRect/>
        </a:stretch>
      </xdr:blipFill>
      <xdr:spPr>
        <a:xfrm>
          <a:off x="3837305" y="96327595"/>
          <a:ext cx="1439545" cy="1179830"/>
        </a:xfrm>
        <a:prstGeom prst="rect">
          <a:avLst/>
        </a:prstGeom>
      </xdr:spPr>
    </xdr:pic>
  </etc:cellImage>
  <etc:cellImage>
    <xdr:pic>
      <xdr:nvPicPr>
        <xdr:cNvPr id="78" name="ID_4C428C4BD2B241A187D91930951B8BD2" descr="微信图片_20250517165935"/>
        <xdr:cNvPicPr/>
      </xdr:nvPicPr>
      <xdr:blipFill>
        <a:blip r:embed="rId71"/>
        <a:stretch>
          <a:fillRect/>
        </a:stretch>
      </xdr:blipFill>
      <xdr:spPr>
        <a:xfrm>
          <a:off x="4187825" y="97554415"/>
          <a:ext cx="1440180" cy="1184275"/>
        </a:xfrm>
        <a:prstGeom prst="rect">
          <a:avLst/>
        </a:prstGeom>
      </xdr:spPr>
    </xdr:pic>
  </etc:cellImage>
  <etc:cellImage>
    <xdr:pic>
      <xdr:nvPicPr>
        <xdr:cNvPr id="79" name="ID_A3482E38AA544ADBBDCE3C780FA94028" descr="微信图片_20250517165953"/>
        <xdr:cNvPicPr/>
      </xdr:nvPicPr>
      <xdr:blipFill>
        <a:blip r:embed="rId72"/>
        <a:stretch>
          <a:fillRect/>
        </a:stretch>
      </xdr:blipFill>
      <xdr:spPr>
        <a:xfrm>
          <a:off x="3698240" y="98901250"/>
          <a:ext cx="1439545" cy="1179830"/>
        </a:xfrm>
        <a:prstGeom prst="rect">
          <a:avLst/>
        </a:prstGeom>
      </xdr:spPr>
    </xdr:pic>
  </etc:cellImage>
  <etc:cellImage>
    <xdr:pic>
      <xdr:nvPicPr>
        <xdr:cNvPr id="80" name="ID_BD4C04512D8545578279983BFE7010CB" descr="微信图片_20250517165946"/>
        <xdr:cNvPicPr/>
      </xdr:nvPicPr>
      <xdr:blipFill>
        <a:blip r:embed="rId73"/>
        <a:stretch>
          <a:fillRect/>
        </a:stretch>
      </xdr:blipFill>
      <xdr:spPr>
        <a:xfrm>
          <a:off x="3873500" y="100168075"/>
          <a:ext cx="1439545" cy="1179830"/>
        </a:xfrm>
        <a:prstGeom prst="rect">
          <a:avLst/>
        </a:prstGeom>
      </xdr:spPr>
    </xdr:pic>
  </etc:cellImage>
  <etc:cellImage>
    <xdr:pic>
      <xdr:nvPicPr>
        <xdr:cNvPr id="81" name="ID_96680CAB81274972B6E8CD1ED64B85A5"/>
        <xdr:cNvPicPr/>
      </xdr:nvPicPr>
      <xdr:blipFill>
        <a:blip r:embed="rId74"/>
        <a:stretch>
          <a:fillRect/>
        </a:stretch>
      </xdr:blipFill>
      <xdr:spPr>
        <a:xfrm>
          <a:off x="4187825" y="101401880"/>
          <a:ext cx="1440180" cy="1184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B0758E97930247299D02A30453383E96" descr="微信图片_20250517170111"/>
        <xdr:cNvPicPr/>
      </xdr:nvPicPr>
      <xdr:blipFill>
        <a:blip r:embed="rId75"/>
        <a:stretch>
          <a:fillRect/>
        </a:stretch>
      </xdr:blipFill>
      <xdr:spPr>
        <a:xfrm>
          <a:off x="3921760" y="102504875"/>
          <a:ext cx="1439545" cy="1179830"/>
        </a:xfrm>
        <a:prstGeom prst="rect">
          <a:avLst/>
        </a:prstGeom>
      </xdr:spPr>
    </xdr:pic>
  </etc:cellImage>
  <etc:cellImage>
    <xdr:pic>
      <xdr:nvPicPr>
        <xdr:cNvPr id="83" name="ID_6DF5CA03F9074338B4ABEAF91DD08B56" descr="微信图片_20250517170114"/>
        <xdr:cNvPicPr/>
      </xdr:nvPicPr>
      <xdr:blipFill>
        <a:blip r:embed="rId76"/>
        <a:stretch>
          <a:fillRect/>
        </a:stretch>
      </xdr:blipFill>
      <xdr:spPr>
        <a:xfrm>
          <a:off x="3909695" y="103945055"/>
          <a:ext cx="1439545" cy="1179830"/>
        </a:xfrm>
        <a:prstGeom prst="rect">
          <a:avLst/>
        </a:prstGeom>
      </xdr:spPr>
    </xdr:pic>
  </etc:cellImage>
  <etc:cellImage>
    <xdr:pic>
      <xdr:nvPicPr>
        <xdr:cNvPr id="84" name="ID_D7C738893A9141F4BD7F42849C84A591" descr="微信图片_20250517170047"/>
        <xdr:cNvPicPr/>
      </xdr:nvPicPr>
      <xdr:blipFill>
        <a:blip r:embed="rId77"/>
        <a:stretch>
          <a:fillRect/>
        </a:stretch>
      </xdr:blipFill>
      <xdr:spPr>
        <a:xfrm>
          <a:off x="4036695" y="105204260"/>
          <a:ext cx="1439545" cy="1179830"/>
        </a:xfrm>
        <a:prstGeom prst="rect">
          <a:avLst/>
        </a:prstGeom>
      </xdr:spPr>
    </xdr:pic>
  </etc:cellImage>
  <etc:cellImage>
    <xdr:pic>
      <xdr:nvPicPr>
        <xdr:cNvPr id="85" name="ID_A6AC21D9F4BC417CBE66E8DE69CBBCB9" descr="微信图片_20250517170103"/>
        <xdr:cNvPicPr/>
      </xdr:nvPicPr>
      <xdr:blipFill>
        <a:blip r:embed="rId78"/>
        <a:stretch>
          <a:fillRect/>
        </a:stretch>
      </xdr:blipFill>
      <xdr:spPr>
        <a:xfrm>
          <a:off x="3643630" y="106818430"/>
          <a:ext cx="1439545" cy="1179830"/>
        </a:xfrm>
        <a:prstGeom prst="rect">
          <a:avLst/>
        </a:prstGeom>
      </xdr:spPr>
    </xdr:pic>
  </etc:cellImage>
  <etc:cellImage>
    <xdr:pic>
      <xdr:nvPicPr>
        <xdr:cNvPr id="166" name="ID_57099234C0084612A8F328C2BD92F073"/>
        <xdr:cNvPicPr/>
      </xdr:nvPicPr>
      <xdr:blipFill>
        <a:blip r:embed="rId79"/>
        <a:stretch>
          <a:fillRect/>
        </a:stretch>
      </xdr:blipFill>
      <xdr:spPr>
        <a:xfrm>
          <a:off x="3843020" y="107951905"/>
          <a:ext cx="1439545" cy="1183005"/>
        </a:xfrm>
        <a:prstGeom prst="rect">
          <a:avLst/>
        </a:prstGeom>
      </xdr:spPr>
    </xdr:pic>
  </etc:cellImage>
  <etc:cellImage>
    <xdr:pic>
      <xdr:nvPicPr>
        <xdr:cNvPr id="167" name="ID_7A2A0ADC92084D7FAD7475ECB4252AD2"/>
        <xdr:cNvPicPr/>
      </xdr:nvPicPr>
      <xdr:blipFill>
        <a:blip r:embed="rId80"/>
        <a:stretch>
          <a:fillRect/>
        </a:stretch>
      </xdr:blipFill>
      <xdr:spPr>
        <a:xfrm>
          <a:off x="3830955" y="109262545"/>
          <a:ext cx="1439545" cy="1183005"/>
        </a:xfrm>
        <a:prstGeom prst="rect">
          <a:avLst/>
        </a:prstGeom>
      </xdr:spPr>
    </xdr:pic>
  </etc:cellImage>
  <etc:cellImage>
    <xdr:pic>
      <xdr:nvPicPr>
        <xdr:cNvPr id="86" name="ID_3D88FACED89D42D5BA5405052EB5EDED" descr="微信图片_20250517170050"/>
        <xdr:cNvPicPr/>
      </xdr:nvPicPr>
      <xdr:blipFill>
        <a:blip r:embed="rId81"/>
        <a:stretch>
          <a:fillRect/>
        </a:stretch>
      </xdr:blipFill>
      <xdr:spPr>
        <a:xfrm>
          <a:off x="3891915" y="110564930"/>
          <a:ext cx="1439545" cy="1184275"/>
        </a:xfrm>
        <a:prstGeom prst="rect">
          <a:avLst/>
        </a:prstGeom>
      </xdr:spPr>
    </xdr:pic>
  </etc:cellImage>
  <etc:cellImage>
    <xdr:pic>
      <xdr:nvPicPr>
        <xdr:cNvPr id="87" name="ID_1C0B99604AC74558B66F5569B798A0EC" descr="微信图片_202505171659161"/>
        <xdr:cNvPicPr/>
      </xdr:nvPicPr>
      <xdr:blipFill>
        <a:blip r:embed="rId82"/>
        <a:stretch>
          <a:fillRect/>
        </a:stretch>
      </xdr:blipFill>
      <xdr:spPr>
        <a:xfrm>
          <a:off x="3988435" y="111875570"/>
          <a:ext cx="1439545" cy="1184275"/>
        </a:xfrm>
        <a:prstGeom prst="rect">
          <a:avLst/>
        </a:prstGeom>
      </xdr:spPr>
    </xdr:pic>
  </etc:cellImage>
  <etc:cellImage>
    <xdr:pic>
      <xdr:nvPicPr>
        <xdr:cNvPr id="88" name="ID_51CE37585FB04366B4F4F3D339036DD1" descr="微信图片_20250517165911(1)"/>
        <xdr:cNvPicPr/>
      </xdr:nvPicPr>
      <xdr:blipFill>
        <a:blip r:embed="rId83"/>
        <a:stretch>
          <a:fillRect/>
        </a:stretch>
      </xdr:blipFill>
      <xdr:spPr>
        <a:xfrm>
          <a:off x="3855085" y="113206530"/>
          <a:ext cx="1439545" cy="1179830"/>
        </a:xfrm>
        <a:prstGeom prst="rect">
          <a:avLst/>
        </a:prstGeom>
      </xdr:spPr>
    </xdr:pic>
  </etc:cellImage>
  <etc:cellImage>
    <xdr:pic>
      <xdr:nvPicPr>
        <xdr:cNvPr id="89" name="ID_14CD57F1900E4C7F9A3E724DE9B9FA94" descr="微信图片_20250517165922"/>
        <xdr:cNvPicPr/>
      </xdr:nvPicPr>
      <xdr:blipFill>
        <a:blip r:embed="rId84"/>
        <a:stretch>
          <a:fillRect/>
        </a:stretch>
      </xdr:blipFill>
      <xdr:spPr>
        <a:xfrm>
          <a:off x="3801110" y="114316510"/>
          <a:ext cx="1439545" cy="1183005"/>
        </a:xfrm>
        <a:prstGeom prst="rect">
          <a:avLst/>
        </a:prstGeom>
      </xdr:spPr>
    </xdr:pic>
  </etc:cellImage>
  <etc:cellImage>
    <xdr:pic>
      <xdr:nvPicPr>
        <xdr:cNvPr id="90" name="ID_EA15B651EA894DAD832466AFF3194F0E" descr="微信图片_20250517165920"/>
        <xdr:cNvPicPr/>
      </xdr:nvPicPr>
      <xdr:blipFill>
        <a:blip r:embed="rId85"/>
        <a:stretch>
          <a:fillRect/>
        </a:stretch>
      </xdr:blipFill>
      <xdr:spPr>
        <a:xfrm>
          <a:off x="3903345" y="115530630"/>
          <a:ext cx="1439545" cy="1183005"/>
        </a:xfrm>
        <a:prstGeom prst="rect">
          <a:avLst/>
        </a:prstGeom>
      </xdr:spPr>
    </xdr:pic>
  </etc:cellImage>
  <etc:cellImage>
    <xdr:pic>
      <xdr:nvPicPr>
        <xdr:cNvPr id="91" name="ID_10376D0CF56D4E77A9D2FA4933C30041" descr="微信图片_20250517170100"/>
        <xdr:cNvPicPr/>
      </xdr:nvPicPr>
      <xdr:blipFill>
        <a:blip r:embed="rId86"/>
        <a:stretch>
          <a:fillRect/>
        </a:stretch>
      </xdr:blipFill>
      <xdr:spPr>
        <a:xfrm>
          <a:off x="3843020" y="116775230"/>
          <a:ext cx="1439545" cy="1184275"/>
        </a:xfrm>
        <a:prstGeom prst="rect">
          <a:avLst/>
        </a:prstGeom>
      </xdr:spPr>
    </xdr:pic>
  </etc:cellImage>
  <etc:cellImage>
    <xdr:pic>
      <xdr:nvPicPr>
        <xdr:cNvPr id="93" name="ID_EDE57F4C705D4FC78F8E9B4660ABB7E9" descr="微信图片_20250517165942"/>
        <xdr:cNvPicPr/>
      </xdr:nvPicPr>
      <xdr:blipFill>
        <a:blip r:embed="rId87"/>
        <a:stretch>
          <a:fillRect/>
        </a:stretch>
      </xdr:blipFill>
      <xdr:spPr>
        <a:xfrm>
          <a:off x="3770630" y="119397145"/>
          <a:ext cx="1439545" cy="1179830"/>
        </a:xfrm>
        <a:prstGeom prst="rect">
          <a:avLst/>
        </a:prstGeom>
      </xdr:spPr>
    </xdr:pic>
  </etc:cellImage>
  <etc:cellImage>
    <xdr:pic>
      <xdr:nvPicPr>
        <xdr:cNvPr id="92" name="ID_9FAE022AD10D4049B08E51C1A8B4EE3F" descr="微信图片_20250517165928"/>
        <xdr:cNvPicPr/>
      </xdr:nvPicPr>
      <xdr:blipFill>
        <a:blip r:embed="rId88"/>
        <a:stretch>
          <a:fillRect/>
        </a:stretch>
      </xdr:blipFill>
      <xdr:spPr>
        <a:xfrm>
          <a:off x="3813175" y="118138575"/>
          <a:ext cx="1439545" cy="1183005"/>
        </a:xfrm>
        <a:prstGeom prst="rect">
          <a:avLst/>
        </a:prstGeom>
      </xdr:spPr>
    </xdr:pic>
  </etc:cellImage>
  <etc:cellImage>
    <xdr:pic>
      <xdr:nvPicPr>
        <xdr:cNvPr id="94" name="ID_6A53EC7EBF1246EDBB6D1D4234064154" descr="微信图片_20250517170008"/>
        <xdr:cNvPicPr/>
      </xdr:nvPicPr>
      <xdr:blipFill>
        <a:blip r:embed="rId89"/>
        <a:stretch>
          <a:fillRect/>
        </a:stretch>
      </xdr:blipFill>
      <xdr:spPr>
        <a:xfrm>
          <a:off x="3945890" y="120709055"/>
          <a:ext cx="1439545" cy="1183005"/>
        </a:xfrm>
        <a:prstGeom prst="rect">
          <a:avLst/>
        </a:prstGeom>
      </xdr:spPr>
    </xdr:pic>
  </etc:cellImage>
  <etc:cellImage>
    <xdr:pic>
      <xdr:nvPicPr>
        <xdr:cNvPr id="95" name="ID_D95E4C3022944FE0A6118E0DB67DEEBF" descr="微信图片_20250517170035"/>
        <xdr:cNvPicPr/>
      </xdr:nvPicPr>
      <xdr:blipFill>
        <a:blip r:embed="rId90"/>
        <a:stretch>
          <a:fillRect/>
        </a:stretch>
      </xdr:blipFill>
      <xdr:spPr>
        <a:xfrm>
          <a:off x="3897630" y="122104150"/>
          <a:ext cx="1439545" cy="1179830"/>
        </a:xfrm>
        <a:prstGeom prst="rect">
          <a:avLst/>
        </a:prstGeom>
      </xdr:spPr>
    </xdr:pic>
  </etc:cellImage>
  <etc:cellImage>
    <xdr:pic>
      <xdr:nvPicPr>
        <xdr:cNvPr id="96" name="ID_E136B8CCFA544DE6870C9EFF64A33F6D" descr="微信图片_202505171700341"/>
        <xdr:cNvPicPr/>
      </xdr:nvPicPr>
      <xdr:blipFill>
        <a:blip r:embed="rId91"/>
        <a:stretch>
          <a:fillRect/>
        </a:stretch>
      </xdr:blipFill>
      <xdr:spPr>
        <a:xfrm>
          <a:off x="3897630" y="123402725"/>
          <a:ext cx="1439545" cy="1179830"/>
        </a:xfrm>
        <a:prstGeom prst="rect">
          <a:avLst/>
        </a:prstGeom>
      </xdr:spPr>
    </xdr:pic>
  </etc:cellImage>
  <etc:cellImage>
    <xdr:pic>
      <xdr:nvPicPr>
        <xdr:cNvPr id="155" name="ID_F1F01D7E7FBD470AA802C1CE8C832FE5"/>
        <xdr:cNvPicPr/>
      </xdr:nvPicPr>
      <xdr:blipFill>
        <a:blip r:embed="rId92"/>
        <a:stretch>
          <a:fillRect/>
        </a:stretch>
      </xdr:blipFill>
      <xdr:spPr>
        <a:xfrm>
          <a:off x="3852545" y="124724160"/>
          <a:ext cx="1439545" cy="1184275"/>
        </a:xfrm>
        <a:prstGeom prst="rect">
          <a:avLst/>
        </a:prstGeom>
      </xdr:spPr>
    </xdr:pic>
  </etc:cellImage>
  <etc:cellImage>
    <xdr:pic>
      <xdr:nvPicPr>
        <xdr:cNvPr id="98" name="ID_6C4ED2CBEEA14B5E863905D0008BBAFA" descr="微信图片_20250517165917"/>
        <xdr:cNvPicPr/>
      </xdr:nvPicPr>
      <xdr:blipFill>
        <a:blip r:embed="rId93"/>
        <a:stretch>
          <a:fillRect/>
        </a:stretch>
      </xdr:blipFill>
      <xdr:spPr>
        <a:xfrm>
          <a:off x="3933825" y="126044325"/>
          <a:ext cx="1439545" cy="1184275"/>
        </a:xfrm>
        <a:prstGeom prst="rect">
          <a:avLst/>
        </a:prstGeom>
      </xdr:spPr>
    </xdr:pic>
  </etc:cellImage>
  <etc:cellImage>
    <xdr:pic>
      <xdr:nvPicPr>
        <xdr:cNvPr id="99" name="ID_66DABA378EE4409E97E49EB513E3C1DD" descr="微信图片_20250517165925"/>
        <xdr:cNvPicPr/>
      </xdr:nvPicPr>
      <xdr:blipFill>
        <a:blip r:embed="rId94"/>
        <a:stretch>
          <a:fillRect/>
        </a:stretch>
      </xdr:blipFill>
      <xdr:spPr>
        <a:xfrm>
          <a:off x="3891915" y="127372110"/>
          <a:ext cx="1439545" cy="1179830"/>
        </a:xfrm>
        <a:prstGeom prst="rect">
          <a:avLst/>
        </a:prstGeom>
      </xdr:spPr>
    </xdr:pic>
  </etc:cellImage>
  <etc:cellImage>
    <xdr:pic>
      <xdr:nvPicPr>
        <xdr:cNvPr id="100" name="ID_8F626A6D47984A1A879DE4E119FB8E27" descr="微信图片_20250517170031"/>
        <xdr:cNvPicPr/>
      </xdr:nvPicPr>
      <xdr:blipFill>
        <a:blip r:embed="rId95"/>
        <a:stretch>
          <a:fillRect/>
        </a:stretch>
      </xdr:blipFill>
      <xdr:spPr>
        <a:xfrm>
          <a:off x="3982085" y="128770380"/>
          <a:ext cx="1439545" cy="1184275"/>
        </a:xfrm>
        <a:prstGeom prst="rect">
          <a:avLst/>
        </a:prstGeom>
      </xdr:spPr>
    </xdr:pic>
  </etc:cellImage>
  <etc:cellImage>
    <xdr:pic>
      <xdr:nvPicPr>
        <xdr:cNvPr id="101" name="ID_2A2A7A2190D243A9AC31E3B8854B85BC" descr="微信图片_20250517170001"/>
        <xdr:cNvPicPr/>
      </xdr:nvPicPr>
      <xdr:blipFill>
        <a:blip r:embed="rId96"/>
        <a:stretch>
          <a:fillRect/>
        </a:stretch>
      </xdr:blipFill>
      <xdr:spPr>
        <a:xfrm>
          <a:off x="3970020" y="130170555"/>
          <a:ext cx="1439545" cy="1184275"/>
        </a:xfrm>
        <a:prstGeom prst="rect">
          <a:avLst/>
        </a:prstGeom>
      </xdr:spPr>
    </xdr:pic>
  </etc:cellImage>
  <etc:cellImage>
    <xdr:pic>
      <xdr:nvPicPr>
        <xdr:cNvPr id="102" name="ID_080258C6F4E24B959FDE1A9DAC333583" descr="微信图片_20250517170012"/>
        <xdr:cNvPicPr/>
      </xdr:nvPicPr>
      <xdr:blipFill>
        <a:blip r:embed="rId97"/>
        <a:stretch>
          <a:fillRect/>
        </a:stretch>
      </xdr:blipFill>
      <xdr:spPr>
        <a:xfrm>
          <a:off x="3976370" y="131652645"/>
          <a:ext cx="1439545" cy="1179830"/>
        </a:xfrm>
        <a:prstGeom prst="rect">
          <a:avLst/>
        </a:prstGeom>
      </xdr:spPr>
    </xdr:pic>
  </etc:cellImage>
  <etc:cellImage>
    <xdr:pic>
      <xdr:nvPicPr>
        <xdr:cNvPr id="103" name="ID_210C97AB73EE4EE5BAD9BAE1FDB30593" descr="微信图片_20250517170017"/>
        <xdr:cNvPicPr/>
      </xdr:nvPicPr>
      <xdr:blipFill>
        <a:blip r:embed="rId98"/>
        <a:stretch>
          <a:fillRect/>
        </a:stretch>
      </xdr:blipFill>
      <xdr:spPr>
        <a:xfrm>
          <a:off x="3825240" y="132944235"/>
          <a:ext cx="1439545" cy="1183005"/>
        </a:xfrm>
        <a:prstGeom prst="rect">
          <a:avLst/>
        </a:prstGeom>
      </xdr:spPr>
    </xdr:pic>
  </etc:cellImage>
  <etc:cellImage>
    <xdr:pic>
      <xdr:nvPicPr>
        <xdr:cNvPr id="104" name="ID_A05243BFA9984ECEA5909B482CFD6628" descr="微信图片_20250517170024"/>
        <xdr:cNvPicPr/>
      </xdr:nvPicPr>
      <xdr:blipFill>
        <a:blip r:embed="rId99"/>
        <a:stretch>
          <a:fillRect/>
        </a:stretch>
      </xdr:blipFill>
      <xdr:spPr>
        <a:xfrm>
          <a:off x="4187825" y="134281545"/>
          <a:ext cx="1440180" cy="1184275"/>
        </a:xfrm>
        <a:prstGeom prst="rect">
          <a:avLst/>
        </a:prstGeom>
      </xdr:spPr>
    </xdr:pic>
  </etc:cellImage>
  <etc:cellImage>
    <xdr:pic>
      <xdr:nvPicPr>
        <xdr:cNvPr id="105" name="ID_1F5CC9E58A464D7DB5CC7DD05F105F45" descr="微信图片_20250517170026"/>
        <xdr:cNvPicPr/>
      </xdr:nvPicPr>
      <xdr:blipFill>
        <a:blip r:embed="rId100"/>
        <a:stretch>
          <a:fillRect/>
        </a:stretch>
      </xdr:blipFill>
      <xdr:spPr>
        <a:xfrm>
          <a:off x="3770630" y="135944610"/>
          <a:ext cx="1439545" cy="1179830"/>
        </a:xfrm>
        <a:prstGeom prst="rect">
          <a:avLst/>
        </a:prstGeom>
      </xdr:spPr>
    </xdr:pic>
  </etc:cellImage>
  <etc:cellImage>
    <xdr:pic>
      <xdr:nvPicPr>
        <xdr:cNvPr id="106" name="ID_30EC8CCF1BF5478096947128A576630B" descr="微信图片_20250517170045"/>
        <xdr:cNvPicPr/>
      </xdr:nvPicPr>
      <xdr:blipFill>
        <a:blip r:embed="rId101"/>
        <a:stretch>
          <a:fillRect/>
        </a:stretch>
      </xdr:blipFill>
      <xdr:spPr>
        <a:xfrm>
          <a:off x="3818890" y="137417175"/>
          <a:ext cx="1439545" cy="1179830"/>
        </a:xfrm>
        <a:prstGeom prst="rect">
          <a:avLst/>
        </a:prstGeom>
      </xdr:spPr>
    </xdr:pic>
  </etc:cellImage>
  <etc:cellImage>
    <xdr:pic>
      <xdr:nvPicPr>
        <xdr:cNvPr id="108" name="ID_44F63D598155426F9E701F6D65E2E264" descr="微信图片_20250517170005"/>
        <xdr:cNvPicPr/>
      </xdr:nvPicPr>
      <xdr:blipFill>
        <a:blip r:embed="rId102"/>
        <a:stretch>
          <a:fillRect/>
        </a:stretch>
      </xdr:blipFill>
      <xdr:spPr>
        <a:xfrm>
          <a:off x="3873500" y="140268325"/>
          <a:ext cx="1439545" cy="1179830"/>
        </a:xfrm>
        <a:prstGeom prst="rect">
          <a:avLst/>
        </a:prstGeom>
      </xdr:spPr>
    </xdr:pic>
  </etc:cellImage>
  <etc:cellImage>
    <xdr:pic>
      <xdr:nvPicPr>
        <xdr:cNvPr id="107" name="ID_7F1F57DFF2E544DE8B56B7A7898884AC" descr="微信图片_20250517170030"/>
        <xdr:cNvPicPr/>
      </xdr:nvPicPr>
      <xdr:blipFill>
        <a:blip r:embed="rId103"/>
        <a:srcRect t="59408"/>
        <a:stretch>
          <a:fillRect/>
        </a:stretch>
      </xdr:blipFill>
      <xdr:spPr>
        <a:xfrm>
          <a:off x="3686175" y="138915775"/>
          <a:ext cx="1439545" cy="1183005"/>
        </a:xfrm>
        <a:prstGeom prst="rect">
          <a:avLst/>
        </a:prstGeom>
      </xdr:spPr>
    </xdr:pic>
  </etc:cellImage>
  <etc:cellImage>
    <xdr:pic>
      <xdr:nvPicPr>
        <xdr:cNvPr id="109" name="ID_67AB32871DB4477D837B2E559FB16702" descr="微信图片_20250517165936"/>
        <xdr:cNvPicPr/>
      </xdr:nvPicPr>
      <xdr:blipFill>
        <a:blip r:embed="rId104"/>
        <a:srcRect l="42712"/>
        <a:stretch>
          <a:fillRect/>
        </a:stretch>
      </xdr:blipFill>
      <xdr:spPr>
        <a:xfrm>
          <a:off x="3951605" y="141623415"/>
          <a:ext cx="1439545" cy="1179830"/>
        </a:xfrm>
        <a:prstGeom prst="rect">
          <a:avLst/>
        </a:prstGeom>
      </xdr:spPr>
    </xdr:pic>
  </etc:cellImage>
  <etc:cellImage>
    <xdr:pic>
      <xdr:nvPicPr>
        <xdr:cNvPr id="110" name="ID_FF0A485788A042B4B71F6A44023AFCC9" descr="微信图片_20250517170039"/>
        <xdr:cNvPicPr/>
      </xdr:nvPicPr>
      <xdr:blipFill>
        <a:blip r:embed="rId105"/>
        <a:stretch>
          <a:fillRect/>
        </a:stretch>
      </xdr:blipFill>
      <xdr:spPr>
        <a:xfrm>
          <a:off x="3843020" y="142863570"/>
          <a:ext cx="1439545" cy="1179830"/>
        </a:xfrm>
        <a:prstGeom prst="rect">
          <a:avLst/>
        </a:prstGeom>
      </xdr:spPr>
    </xdr:pic>
  </etc:cellImage>
  <etc:cellImage>
    <xdr:pic>
      <xdr:nvPicPr>
        <xdr:cNvPr id="111" name="ID_DC0BA6CB200D4B5DA3DB3FC5279FE973" descr="微信图片_20250517170011"/>
        <xdr:cNvPicPr/>
      </xdr:nvPicPr>
      <xdr:blipFill>
        <a:blip r:embed="rId106"/>
        <a:stretch>
          <a:fillRect/>
        </a:stretch>
      </xdr:blipFill>
      <xdr:spPr>
        <a:xfrm>
          <a:off x="3825240" y="144167225"/>
          <a:ext cx="1439545" cy="1184275"/>
        </a:xfrm>
        <a:prstGeom prst="rect">
          <a:avLst/>
        </a:prstGeom>
      </xdr:spPr>
    </xdr:pic>
  </etc:cellImage>
  <etc:cellImage>
    <xdr:pic>
      <xdr:nvPicPr>
        <xdr:cNvPr id="165" name="ID_AF58F68655AC47218D0D8C2735024F21"/>
        <xdr:cNvPicPr/>
      </xdr:nvPicPr>
      <xdr:blipFill>
        <a:blip r:embed="rId107"/>
        <a:stretch>
          <a:fillRect/>
        </a:stretch>
      </xdr:blipFill>
      <xdr:spPr>
        <a:xfrm>
          <a:off x="3885565" y="145698210"/>
          <a:ext cx="1439545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FA2C607A03844489B114D1DC34712A2A" descr="微信图片_20250517170025"/>
        <xdr:cNvPicPr/>
      </xdr:nvPicPr>
      <xdr:blipFill>
        <a:blip r:embed="rId108"/>
        <a:stretch>
          <a:fillRect/>
        </a:stretch>
      </xdr:blipFill>
      <xdr:spPr>
        <a:xfrm>
          <a:off x="3824605" y="148393150"/>
          <a:ext cx="1439545" cy="1184275"/>
        </a:xfrm>
        <a:prstGeom prst="rect">
          <a:avLst/>
        </a:prstGeom>
      </xdr:spPr>
    </xdr:pic>
  </etc:cellImage>
  <etc:cellImage>
    <xdr:pic>
      <xdr:nvPicPr>
        <xdr:cNvPr id="114" name="ID_77BA5A8CAFCA44FAA1C89316AC90995F" descr="微信图片_20250517165944"/>
        <xdr:cNvPicPr/>
      </xdr:nvPicPr>
      <xdr:blipFill>
        <a:blip r:embed="rId109"/>
        <a:stretch>
          <a:fillRect/>
        </a:stretch>
      </xdr:blipFill>
      <xdr:spPr>
        <a:xfrm>
          <a:off x="3916045" y="149715855"/>
          <a:ext cx="1439545" cy="1184275"/>
        </a:xfrm>
        <a:prstGeom prst="rect">
          <a:avLst/>
        </a:prstGeom>
      </xdr:spPr>
    </xdr:pic>
  </etc:cellImage>
  <etc:cellImage>
    <xdr:pic>
      <xdr:nvPicPr>
        <xdr:cNvPr id="115" name="ID_853293645DD547CFAD2D3C0F4A83C704" descr="微信图片_20250517170039"/>
        <xdr:cNvPicPr/>
      </xdr:nvPicPr>
      <xdr:blipFill>
        <a:blip r:embed="rId105"/>
        <a:stretch>
          <a:fillRect/>
        </a:stretch>
      </xdr:blipFill>
      <xdr:spPr>
        <a:xfrm>
          <a:off x="3794760" y="151116665"/>
          <a:ext cx="1439545" cy="1179830"/>
        </a:xfrm>
        <a:prstGeom prst="rect">
          <a:avLst/>
        </a:prstGeom>
      </xdr:spPr>
    </xdr:pic>
  </etc:cellImage>
  <etc:cellImage>
    <xdr:pic>
      <xdr:nvPicPr>
        <xdr:cNvPr id="116" name="ID_128F61199CD34BCC8C5B1404EC27264D" descr="微信图片_20250517170007"/>
        <xdr:cNvPicPr/>
      </xdr:nvPicPr>
      <xdr:blipFill>
        <a:blip r:embed="rId110"/>
        <a:stretch>
          <a:fillRect/>
        </a:stretch>
      </xdr:blipFill>
      <xdr:spPr>
        <a:xfrm>
          <a:off x="3872865" y="152393650"/>
          <a:ext cx="1439545" cy="1179830"/>
        </a:xfrm>
        <a:prstGeom prst="rect">
          <a:avLst/>
        </a:prstGeom>
      </xdr:spPr>
    </xdr:pic>
  </etc:cellImage>
  <etc:cellImage>
    <xdr:pic>
      <xdr:nvPicPr>
        <xdr:cNvPr id="117" name="ID_AF9433D716A3462BA453DDB2E606909B" descr="微信图片_202505171659131"/>
        <xdr:cNvPicPr/>
      </xdr:nvPicPr>
      <xdr:blipFill>
        <a:blip r:embed="rId111"/>
        <a:stretch>
          <a:fillRect/>
        </a:stretch>
      </xdr:blipFill>
      <xdr:spPr>
        <a:xfrm>
          <a:off x="3806825" y="153852245"/>
          <a:ext cx="1439545" cy="1184275"/>
        </a:xfrm>
        <a:prstGeom prst="rect">
          <a:avLst/>
        </a:prstGeom>
      </xdr:spPr>
    </xdr:pic>
  </etc:cellImage>
  <etc:cellImage>
    <xdr:pic>
      <xdr:nvPicPr>
        <xdr:cNvPr id="118" name="ID_3576DE1211DD434E875CD30DC3350A24" descr="微信图片_20250517165957"/>
        <xdr:cNvPicPr/>
      </xdr:nvPicPr>
      <xdr:blipFill>
        <a:blip r:embed="rId112"/>
        <a:stretch>
          <a:fillRect/>
        </a:stretch>
      </xdr:blipFill>
      <xdr:spPr>
        <a:xfrm>
          <a:off x="4187825" y="155032710"/>
          <a:ext cx="1440180" cy="1184910"/>
        </a:xfrm>
        <a:prstGeom prst="rect">
          <a:avLst/>
        </a:prstGeom>
      </xdr:spPr>
    </xdr:pic>
  </etc:cellImage>
  <etc:cellImage>
    <xdr:pic>
      <xdr:nvPicPr>
        <xdr:cNvPr id="119" name="ID_AB5C29CE0AB5423F8C2B72B5CE4DB271"/>
        <xdr:cNvPicPr/>
      </xdr:nvPicPr>
      <xdr:blipFill>
        <a:blip r:embed="rId113"/>
        <a:stretch>
          <a:fillRect/>
        </a:stretch>
      </xdr:blipFill>
      <xdr:spPr>
        <a:xfrm>
          <a:off x="3927475" y="156693870"/>
          <a:ext cx="143954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76094543C4D441C7A54B393D87F18CAC" descr="微信图片_20250517165956"/>
        <xdr:cNvPicPr/>
      </xdr:nvPicPr>
      <xdr:blipFill>
        <a:blip r:embed="rId114"/>
        <a:stretch>
          <a:fillRect/>
        </a:stretch>
      </xdr:blipFill>
      <xdr:spPr>
        <a:xfrm>
          <a:off x="3982720" y="158028640"/>
          <a:ext cx="1439545" cy="1184275"/>
        </a:xfrm>
        <a:prstGeom prst="rect">
          <a:avLst/>
        </a:prstGeom>
      </xdr:spPr>
    </xdr:pic>
  </etc:cellImage>
  <etc:cellImage>
    <xdr:pic>
      <xdr:nvPicPr>
        <xdr:cNvPr id="122" name="ID_D48231704E984B8489E7CD4A24F21685" descr="微信图片_20250517170030"/>
        <xdr:cNvPicPr/>
      </xdr:nvPicPr>
      <xdr:blipFill>
        <a:blip r:embed="rId115"/>
        <a:srcRect t="59408"/>
        <a:stretch>
          <a:fillRect/>
        </a:stretch>
      </xdr:blipFill>
      <xdr:spPr>
        <a:xfrm>
          <a:off x="4054475" y="160506410"/>
          <a:ext cx="1439545" cy="1179830"/>
        </a:xfrm>
        <a:prstGeom prst="rect">
          <a:avLst/>
        </a:prstGeom>
      </xdr:spPr>
    </xdr:pic>
  </etc:cellImage>
  <etc:cellImage>
    <xdr:pic>
      <xdr:nvPicPr>
        <xdr:cNvPr id="123" name="ID_6DCE7A3A2E5D406D9CA2820F17334AC6" descr="微信图片_20250517170027"/>
        <xdr:cNvPicPr/>
      </xdr:nvPicPr>
      <xdr:blipFill>
        <a:blip r:embed="rId116"/>
        <a:stretch>
          <a:fillRect/>
        </a:stretch>
      </xdr:blipFill>
      <xdr:spPr>
        <a:xfrm>
          <a:off x="3687445" y="164412930"/>
          <a:ext cx="1439545" cy="1179830"/>
        </a:xfrm>
        <a:prstGeom prst="rect">
          <a:avLst/>
        </a:prstGeom>
      </xdr:spPr>
    </xdr:pic>
  </etc:cellImage>
  <etc:cellImage>
    <xdr:pic>
      <xdr:nvPicPr>
        <xdr:cNvPr id="124" name="ID_3A4EADD75995472EB643CC5906BD6B84"/>
        <xdr:cNvPicPr/>
      </xdr:nvPicPr>
      <xdr:blipFill>
        <a:blip r:embed="rId117"/>
        <a:stretch>
          <a:fillRect/>
        </a:stretch>
      </xdr:blipFill>
      <xdr:spPr>
        <a:xfrm>
          <a:off x="4187825" y="165582600"/>
          <a:ext cx="1440180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404120B503AC4A4B9F387C4956C308DD"/>
        <xdr:cNvPicPr/>
      </xdr:nvPicPr>
      <xdr:blipFill>
        <a:blip r:embed="rId118"/>
        <a:stretch>
          <a:fillRect/>
        </a:stretch>
      </xdr:blipFill>
      <xdr:spPr>
        <a:xfrm>
          <a:off x="3873500" y="167101520"/>
          <a:ext cx="143954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008EE06201DD40689E891793744CC286" descr="微信图片_20250517165952"/>
        <xdr:cNvPicPr/>
      </xdr:nvPicPr>
      <xdr:blipFill>
        <a:blip r:embed="rId119"/>
        <a:stretch>
          <a:fillRect/>
        </a:stretch>
      </xdr:blipFill>
      <xdr:spPr>
        <a:xfrm flipV="1">
          <a:off x="3812540" y="168456610"/>
          <a:ext cx="1439545" cy="1184275"/>
        </a:xfrm>
        <a:prstGeom prst="rect">
          <a:avLst/>
        </a:prstGeom>
      </xdr:spPr>
    </xdr:pic>
  </etc:cellImage>
  <etc:cellImage>
    <xdr:pic>
      <xdr:nvPicPr>
        <xdr:cNvPr id="127" name="ID_DED0E728675F4D99A1789470079C9889" descr="微信图片_202505171659251"/>
        <xdr:cNvPicPr/>
      </xdr:nvPicPr>
      <xdr:blipFill>
        <a:blip r:embed="rId120"/>
        <a:stretch>
          <a:fillRect/>
        </a:stretch>
      </xdr:blipFill>
      <xdr:spPr>
        <a:xfrm>
          <a:off x="3964305" y="169903775"/>
          <a:ext cx="1439545" cy="1184275"/>
        </a:xfrm>
        <a:prstGeom prst="rect">
          <a:avLst/>
        </a:prstGeom>
      </xdr:spPr>
    </xdr:pic>
  </etc:cellImage>
  <etc:cellImage>
    <xdr:pic>
      <xdr:nvPicPr>
        <xdr:cNvPr id="129" name="ID_BBB024CB678548D6A7AD10B71BF99DEE" descr="微信图片_20250517165924"/>
        <xdr:cNvPicPr/>
      </xdr:nvPicPr>
      <xdr:blipFill>
        <a:blip r:embed="rId121"/>
        <a:stretch>
          <a:fillRect/>
        </a:stretch>
      </xdr:blipFill>
      <xdr:spPr>
        <a:xfrm>
          <a:off x="3939540" y="171133770"/>
          <a:ext cx="1439545" cy="1179830"/>
        </a:xfrm>
        <a:prstGeom prst="rect">
          <a:avLst/>
        </a:prstGeom>
      </xdr:spPr>
    </xdr:pic>
  </etc:cellImage>
  <etc:cellImage>
    <xdr:pic>
      <xdr:nvPicPr>
        <xdr:cNvPr id="128" name="ID_C06DE72004394F7FB16675D3316CED54" descr="微信图片_20250517165923"/>
        <xdr:cNvPicPr/>
      </xdr:nvPicPr>
      <xdr:blipFill>
        <a:blip r:embed="rId122"/>
        <a:stretch>
          <a:fillRect/>
        </a:stretch>
      </xdr:blipFill>
      <xdr:spPr>
        <a:xfrm>
          <a:off x="3800475" y="172544105"/>
          <a:ext cx="1439545" cy="1179830"/>
        </a:xfrm>
        <a:prstGeom prst="rect">
          <a:avLst/>
        </a:prstGeom>
      </xdr:spPr>
    </xdr:pic>
  </etc:cellImage>
  <etc:cellImage>
    <xdr:pic>
      <xdr:nvPicPr>
        <xdr:cNvPr id="130" name="ID_A90AFFE62EDE4BFF83364BCC6E93BA98"/>
        <xdr:cNvPicPr/>
      </xdr:nvPicPr>
      <xdr:blipFill>
        <a:blip r:embed="rId123"/>
        <a:stretch>
          <a:fillRect/>
        </a:stretch>
      </xdr:blipFill>
      <xdr:spPr>
        <a:xfrm>
          <a:off x="3872865" y="173763305"/>
          <a:ext cx="1439545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F3E54A18BA5F4BDDB9584C6A510EDB49" descr="微信图片_20250517170015"/>
        <xdr:cNvPicPr/>
      </xdr:nvPicPr>
      <xdr:blipFill>
        <a:blip r:embed="rId124"/>
        <a:stretch>
          <a:fillRect/>
        </a:stretch>
      </xdr:blipFill>
      <xdr:spPr>
        <a:xfrm>
          <a:off x="3957320" y="175230790"/>
          <a:ext cx="1439545" cy="1179830"/>
        </a:xfrm>
        <a:prstGeom prst="rect">
          <a:avLst/>
        </a:prstGeom>
      </xdr:spPr>
    </xdr:pic>
  </etc:cellImage>
  <etc:cellImage>
    <xdr:pic>
      <xdr:nvPicPr>
        <xdr:cNvPr id="163" name="ID_2CF458872A694E2CB3132EEBD7858B49"/>
        <xdr:cNvPicPr/>
      </xdr:nvPicPr>
      <xdr:blipFill>
        <a:blip r:embed="rId125"/>
        <a:stretch>
          <a:fillRect/>
        </a:stretch>
      </xdr:blipFill>
      <xdr:spPr>
        <a:xfrm>
          <a:off x="4187825" y="176557305"/>
          <a:ext cx="144018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8C579D06BB3A4244B617FC813269A829"/>
        <xdr:cNvPicPr/>
      </xdr:nvPicPr>
      <xdr:blipFill>
        <a:blip r:embed="rId126"/>
        <a:stretch>
          <a:fillRect/>
        </a:stretch>
      </xdr:blipFill>
      <xdr:spPr>
        <a:xfrm>
          <a:off x="4187825" y="179288440"/>
          <a:ext cx="1440180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4B1C025F598646C1B46E217DA38FB795" descr="微信图片_20250517170112"/>
        <xdr:cNvPicPr/>
      </xdr:nvPicPr>
      <xdr:blipFill>
        <a:blip r:embed="rId127"/>
        <a:stretch>
          <a:fillRect/>
        </a:stretch>
      </xdr:blipFill>
      <xdr:spPr>
        <a:xfrm>
          <a:off x="3825240" y="181962425"/>
          <a:ext cx="1439545" cy="1179830"/>
        </a:xfrm>
        <a:prstGeom prst="rect">
          <a:avLst/>
        </a:prstGeom>
      </xdr:spPr>
    </xdr:pic>
  </etc:cellImage>
  <etc:cellImage>
    <xdr:pic>
      <xdr:nvPicPr>
        <xdr:cNvPr id="135" name="ID_BE4028EC220E4063B347FDA471D4A890" descr="微信图片_20250517170113"/>
        <xdr:cNvPicPr/>
      </xdr:nvPicPr>
      <xdr:blipFill>
        <a:blip r:embed="rId128"/>
        <a:stretch>
          <a:fillRect/>
        </a:stretch>
      </xdr:blipFill>
      <xdr:spPr>
        <a:xfrm>
          <a:off x="4187825" y="182973345"/>
          <a:ext cx="1440180" cy="1184275"/>
        </a:xfrm>
        <a:prstGeom prst="rect">
          <a:avLst/>
        </a:prstGeom>
      </xdr:spPr>
    </xdr:pic>
  </etc:cellImage>
  <etc:cellImage>
    <xdr:pic>
      <xdr:nvPicPr>
        <xdr:cNvPr id="136" name="ID_A7A1BE2194C5413AB90BB0BD7E8EE4A9" descr="微信图片_20250517170105"/>
        <xdr:cNvPicPr/>
      </xdr:nvPicPr>
      <xdr:blipFill>
        <a:blip r:embed="rId129"/>
        <a:stretch>
          <a:fillRect/>
        </a:stretch>
      </xdr:blipFill>
      <xdr:spPr>
        <a:xfrm>
          <a:off x="4072890" y="184273825"/>
          <a:ext cx="1439545" cy="1179830"/>
        </a:xfrm>
        <a:prstGeom prst="rect">
          <a:avLst/>
        </a:prstGeom>
      </xdr:spPr>
    </xdr:pic>
  </etc:cellImage>
  <etc:cellImage>
    <xdr:pic>
      <xdr:nvPicPr>
        <xdr:cNvPr id="138" name="ID_C09D5C436C414F8BA00E5DABF82B5D40" descr="微信图片_20250517165948"/>
        <xdr:cNvPicPr/>
      </xdr:nvPicPr>
      <xdr:blipFill>
        <a:blip r:embed="rId130"/>
        <a:stretch>
          <a:fillRect/>
        </a:stretch>
      </xdr:blipFill>
      <xdr:spPr>
        <a:xfrm>
          <a:off x="3834765" y="187699650"/>
          <a:ext cx="1439545" cy="1183005"/>
        </a:xfrm>
        <a:prstGeom prst="rect">
          <a:avLst/>
        </a:prstGeom>
      </xdr:spPr>
    </xdr:pic>
  </etc:cellImage>
  <etc:cellImage>
    <xdr:pic>
      <xdr:nvPicPr>
        <xdr:cNvPr id="139" name="ID_67323BFD5A6E4532B335F0B33B023BE2" descr="微信图片_20250517170002"/>
        <xdr:cNvPicPr/>
      </xdr:nvPicPr>
      <xdr:blipFill>
        <a:blip r:embed="rId131"/>
        <a:stretch>
          <a:fillRect/>
        </a:stretch>
      </xdr:blipFill>
      <xdr:spPr>
        <a:xfrm>
          <a:off x="3909695" y="189565915"/>
          <a:ext cx="1439545" cy="1179830"/>
        </a:xfrm>
        <a:prstGeom prst="rect">
          <a:avLst/>
        </a:prstGeom>
      </xdr:spPr>
    </xdr:pic>
  </etc:cellImage>
  <etc:cellImage>
    <xdr:pic>
      <xdr:nvPicPr>
        <xdr:cNvPr id="140" name="ID_BE0D8285C2B545758804EDFF8AE38B57" descr="微信图片_20250517170004"/>
        <xdr:cNvPicPr/>
      </xdr:nvPicPr>
      <xdr:blipFill>
        <a:blip r:embed="rId132"/>
        <a:stretch>
          <a:fillRect/>
        </a:stretch>
      </xdr:blipFill>
      <xdr:spPr>
        <a:xfrm>
          <a:off x="3891915" y="190903225"/>
          <a:ext cx="1439545" cy="1183005"/>
        </a:xfrm>
        <a:prstGeom prst="rect">
          <a:avLst/>
        </a:prstGeom>
      </xdr:spPr>
    </xdr:pic>
  </etc:cellImage>
  <etc:cellImage>
    <xdr:pic>
      <xdr:nvPicPr>
        <xdr:cNvPr id="97" name="ID_EDF10DFFC2BA44F3A1B352C695DF3F09"/>
        <xdr:cNvPicPr/>
      </xdr:nvPicPr>
      <xdr:blipFill>
        <a:blip r:embed="rId133"/>
        <a:stretch>
          <a:fillRect/>
        </a:stretch>
      </xdr:blipFill>
      <xdr:spPr>
        <a:xfrm>
          <a:off x="4194175" y="192180210"/>
          <a:ext cx="1439545" cy="1072515"/>
        </a:xfrm>
        <a:prstGeom prst="rect">
          <a:avLst/>
        </a:prstGeom>
      </xdr:spPr>
    </xdr:pic>
  </etc:cellImage>
  <etc:cellImage>
    <xdr:pic>
      <xdr:nvPicPr>
        <xdr:cNvPr id="174" name="ID_C22C057591854C38A4ECC73CCF4B78CC"/>
        <xdr:cNvPicPr/>
      </xdr:nvPicPr>
      <xdr:blipFill>
        <a:blip r:embed="rId134"/>
        <a:stretch>
          <a:fillRect/>
        </a:stretch>
      </xdr:blipFill>
      <xdr:spPr>
        <a:xfrm>
          <a:off x="4194175" y="193285110"/>
          <a:ext cx="1439545" cy="1076325"/>
        </a:xfrm>
        <a:prstGeom prst="rect">
          <a:avLst/>
        </a:prstGeom>
      </xdr:spPr>
    </xdr:pic>
  </etc:cellImage>
  <etc:cellImage>
    <xdr:pic>
      <xdr:nvPicPr>
        <xdr:cNvPr id="178" name="ID_3C7F3A1F6E094FABAE49BF91F497C19D"/>
        <xdr:cNvPicPr/>
      </xdr:nvPicPr>
      <xdr:blipFill>
        <a:blip r:embed="rId135"/>
        <a:stretch>
          <a:fillRect/>
        </a:stretch>
      </xdr:blipFill>
      <xdr:spPr>
        <a:xfrm>
          <a:off x="4180205" y="194348735"/>
          <a:ext cx="1439545" cy="1079500"/>
        </a:xfrm>
        <a:prstGeom prst="rect">
          <a:avLst/>
        </a:prstGeom>
      </xdr:spPr>
    </xdr:pic>
  </etc:cellImage>
  <etc:cellImage>
    <xdr:pic>
      <xdr:nvPicPr>
        <xdr:cNvPr id="142" name="ID_45AE4EDB1CF549F3AD816DF93BB7CBED"/>
        <xdr:cNvPicPr/>
      </xdr:nvPicPr>
      <xdr:blipFill>
        <a:blip r:embed="rId136"/>
        <a:stretch>
          <a:fillRect/>
        </a:stretch>
      </xdr:blipFill>
      <xdr:spPr>
        <a:xfrm>
          <a:off x="3728720" y="197983475"/>
          <a:ext cx="1439545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3" name="ID_66C8650AA83443AD9DC0CC41F999692D"/>
        <xdr:cNvPicPr/>
      </xdr:nvPicPr>
      <xdr:blipFill>
        <a:blip r:embed="rId137"/>
        <a:stretch>
          <a:fillRect/>
        </a:stretch>
      </xdr:blipFill>
      <xdr:spPr>
        <a:xfrm>
          <a:off x="3903980" y="198980425"/>
          <a:ext cx="1439545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9" name="ID_AF54613F9EDF47AD8D7308FBDA8CC10D"/>
        <xdr:cNvPicPr/>
      </xdr:nvPicPr>
      <xdr:blipFill>
        <a:blip r:embed="rId138"/>
        <a:stretch>
          <a:fillRect/>
        </a:stretch>
      </xdr:blipFill>
      <xdr:spPr>
        <a:xfrm>
          <a:off x="4182110" y="200295510"/>
          <a:ext cx="1439545" cy="1188085"/>
        </a:xfrm>
        <a:prstGeom prst="rect">
          <a:avLst/>
        </a:prstGeom>
      </xdr:spPr>
    </xdr:pic>
  </etc:cellImage>
  <etc:cellImage>
    <xdr:pic>
      <xdr:nvPicPr>
        <xdr:cNvPr id="181" name="ID_02AF201D5AF54BDC99201F0E338EAAD5"/>
        <xdr:cNvPicPr/>
      </xdr:nvPicPr>
      <xdr:blipFill>
        <a:blip r:embed="rId139"/>
        <a:stretch>
          <a:fillRect/>
        </a:stretch>
      </xdr:blipFill>
      <xdr:spPr>
        <a:xfrm>
          <a:off x="4203065" y="201434065"/>
          <a:ext cx="1439545" cy="1160145"/>
        </a:xfrm>
        <a:prstGeom prst="rect">
          <a:avLst/>
        </a:prstGeom>
      </xdr:spPr>
    </xdr:pic>
  </etc:cellImage>
  <etc:cellImage>
    <xdr:pic>
      <xdr:nvPicPr>
        <xdr:cNvPr id="183" name="ID_3CB9818450B44D7285277E5A75105B81"/>
        <xdr:cNvPicPr/>
      </xdr:nvPicPr>
      <xdr:blipFill>
        <a:blip r:embed="rId140"/>
        <a:stretch>
          <a:fillRect/>
        </a:stretch>
      </xdr:blipFill>
      <xdr:spPr>
        <a:xfrm>
          <a:off x="4211955" y="202507215"/>
          <a:ext cx="1439545" cy="1160145"/>
        </a:xfrm>
        <a:prstGeom prst="rect">
          <a:avLst/>
        </a:prstGeom>
      </xdr:spPr>
    </xdr:pic>
  </etc:cellImage>
  <etc:cellImage>
    <xdr:pic>
      <xdr:nvPicPr>
        <xdr:cNvPr id="185" name="ID_DEC93BA37A7E4CB9AD2A9B352EC9984B"/>
        <xdr:cNvPicPr/>
      </xdr:nvPicPr>
      <xdr:blipFill>
        <a:blip r:embed="rId141"/>
        <a:stretch>
          <a:fillRect/>
        </a:stretch>
      </xdr:blipFill>
      <xdr:spPr>
        <a:xfrm>
          <a:off x="4211955" y="203589255"/>
          <a:ext cx="1439545" cy="1160145"/>
        </a:xfrm>
        <a:prstGeom prst="rect">
          <a:avLst/>
        </a:prstGeom>
      </xdr:spPr>
    </xdr:pic>
  </etc:cellImage>
  <etc:cellImage>
    <xdr:pic>
      <xdr:nvPicPr>
        <xdr:cNvPr id="148" name="ID_08B98033C7054A02B3FF123C448F501F"/>
        <xdr:cNvPicPr/>
      </xdr:nvPicPr>
      <xdr:blipFill>
        <a:blip r:embed="rId142"/>
        <a:stretch>
          <a:fillRect/>
        </a:stretch>
      </xdr:blipFill>
      <xdr:spPr>
        <a:xfrm>
          <a:off x="4180840" y="204663675"/>
          <a:ext cx="144018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A0A4F2DDA70A49B6BFFC4E6F4A2EE412" descr="微信图片_20250517165925"/>
        <xdr:cNvPicPr/>
      </xdr:nvPicPr>
      <xdr:blipFill>
        <a:blip r:embed="rId94"/>
        <a:stretch>
          <a:fillRect/>
        </a:stretch>
      </xdr:blipFill>
      <xdr:spPr>
        <a:xfrm>
          <a:off x="3576955" y="217724990"/>
          <a:ext cx="1439545" cy="1179830"/>
        </a:xfrm>
        <a:prstGeom prst="rect">
          <a:avLst/>
        </a:prstGeom>
      </xdr:spPr>
    </xdr:pic>
  </etc:cellImage>
  <etc:cellImage>
    <xdr:pic>
      <xdr:nvPicPr>
        <xdr:cNvPr id="160" name="ID_1BCBA012A4D446369DF106F5D221BC39"/>
        <xdr:cNvPicPr/>
      </xdr:nvPicPr>
      <xdr:blipFill>
        <a:blip r:embed="rId143"/>
        <a:stretch>
          <a:fillRect/>
        </a:stretch>
      </xdr:blipFill>
      <xdr:spPr>
        <a:xfrm>
          <a:off x="4187825" y="219038170"/>
          <a:ext cx="1440180" cy="11830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C830AF50C1444A0FB055E6171CFA4579" descr="微信图片_20250517170030"/>
        <xdr:cNvPicPr/>
      </xdr:nvPicPr>
      <xdr:blipFill>
        <a:blip r:embed="rId144"/>
        <a:srcRect t="59408"/>
        <a:stretch>
          <a:fillRect/>
        </a:stretch>
      </xdr:blipFill>
      <xdr:spPr>
        <a:xfrm>
          <a:off x="4187825" y="220110685"/>
          <a:ext cx="1440180" cy="1184910"/>
        </a:xfrm>
        <a:prstGeom prst="rect">
          <a:avLst/>
        </a:prstGeom>
      </xdr:spPr>
    </xdr:pic>
  </etc:cellImage>
  <etc:cellImage>
    <xdr:pic>
      <xdr:nvPicPr>
        <xdr:cNvPr id="162" name="ID_06C48C2A79A34447813D9113627A8554"/>
        <xdr:cNvPicPr/>
      </xdr:nvPicPr>
      <xdr:blipFill>
        <a:blip r:embed="rId145"/>
        <a:stretch>
          <a:fillRect/>
        </a:stretch>
      </xdr:blipFill>
      <xdr:spPr>
        <a:xfrm>
          <a:off x="4221480" y="221209870"/>
          <a:ext cx="1440180" cy="1161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EDA9848069EA4339841152989E0F1293" descr="微信图片_20250517170013"/>
        <xdr:cNvPicPr/>
      </xdr:nvPicPr>
      <xdr:blipFill>
        <a:blip r:embed="rId146"/>
        <a:stretch>
          <a:fillRect/>
        </a:stretch>
      </xdr:blipFill>
      <xdr:spPr>
        <a:xfrm>
          <a:off x="2403475" y="158905575"/>
          <a:ext cx="1439545" cy="1183005"/>
        </a:xfrm>
        <a:prstGeom prst="rect">
          <a:avLst/>
        </a:prstGeom>
      </xdr:spPr>
    </xdr:pic>
  </etc:cellImage>
  <etc:cellImage>
    <xdr:pic>
      <xdr:nvPicPr>
        <xdr:cNvPr id="132" name="ID_310A1F96CDEE4B9EBA627A68EE9B2E0A" descr="微信图片_20250517170045"/>
        <xdr:cNvPicPr/>
      </xdr:nvPicPr>
      <xdr:blipFill>
        <a:blip r:embed="rId147"/>
        <a:stretch>
          <a:fillRect/>
        </a:stretch>
      </xdr:blipFill>
      <xdr:spPr>
        <a:xfrm>
          <a:off x="2505710" y="177766980"/>
          <a:ext cx="1439545" cy="1183005"/>
        </a:xfrm>
        <a:prstGeom prst="rect">
          <a:avLst/>
        </a:prstGeom>
      </xdr:spPr>
    </xdr:pic>
  </etc:cellImage>
  <etc:cellImage>
    <xdr:pic>
      <xdr:nvPicPr>
        <xdr:cNvPr id="133" name="ID_891CFED5871642E3BEAC62F9479B9C39"/>
        <xdr:cNvPicPr/>
      </xdr:nvPicPr>
      <xdr:blipFill>
        <a:blip r:embed="rId148"/>
        <a:stretch>
          <a:fillRect/>
        </a:stretch>
      </xdr:blipFill>
      <xdr:spPr>
        <a:xfrm>
          <a:off x="2517775" y="180311425"/>
          <a:ext cx="1439545" cy="11830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<sst xmlns="http://schemas.openxmlformats.org/spreadsheetml/2006/main" count="857" uniqueCount="440">
  <si>
    <t>2026-2029年膳食物资（餐饮耗材类）配送服务项目市场调研报价单</t>
  </si>
  <si>
    <t>序号</t>
  </si>
  <si>
    <t>品类</t>
  </si>
  <si>
    <t>商品名称</t>
  </si>
  <si>
    <t>产品参考图片</t>
  </si>
  <si>
    <t>材质</t>
  </si>
  <si>
    <r>
      <rPr>
        <b/>
        <sz val="12"/>
        <rFont val="KaiTi"/>
        <charset val="134"/>
      </rPr>
      <t xml:space="preserve">规格
</t>
    </r>
    <r>
      <rPr>
        <b/>
        <sz val="10"/>
        <rFont val="KaiTi"/>
        <charset val="134"/>
      </rPr>
      <t>（±5%以内）</t>
    </r>
  </si>
  <si>
    <t>单位</t>
  </si>
  <si>
    <r>
      <rPr>
        <b/>
        <sz val="12"/>
        <rFont val="KaiTi"/>
        <charset val="134"/>
      </rPr>
      <t>拟采购数量</t>
    </r>
    <r>
      <rPr>
        <b/>
        <sz val="10"/>
        <rFont val="KaiTi"/>
        <charset val="134"/>
      </rPr>
      <t>（1年）</t>
    </r>
  </si>
  <si>
    <t>单价（元）</t>
  </si>
  <si>
    <t>小计（元）</t>
  </si>
  <si>
    <t>包装类</t>
  </si>
  <si>
    <t>咖啡/奶茶打包袋（单杯装、带采购人LOGO)</t>
  </si>
  <si>
    <t>材质：PP，定制图案</t>
  </si>
  <si>
    <t>16cm*28cm*4cm，厚度12cc</t>
  </si>
  <si>
    <t>个</t>
  </si>
  <si>
    <t>咖啡/奶茶打包袋（双杯装、带采购人LOGO)</t>
  </si>
  <si>
    <t>材质：PP颜色；透明，定制图案</t>
  </si>
  <si>
    <t>32cm*28cm*4cm, 容量12cc</t>
  </si>
  <si>
    <t>咖啡/奶茶打包袋含杯托（六杯装、带采购人logo)</t>
  </si>
  <si>
    <t>颜色：透明  定制图案</t>
  </si>
  <si>
    <t>25cm*45cm*侧宽18cm，厚度0.14mm</t>
  </si>
  <si>
    <t>杯类</t>
  </si>
  <si>
    <t>奶茶杯透明杯带盖（大、带采购人logo）</t>
  </si>
  <si>
    <t>材质：PP，颜色：透明</t>
  </si>
  <si>
    <t>13.5cm*9cm，500mL/个</t>
  </si>
  <si>
    <t>奶茶杯透明杯带盖（小、带采购人LOGO）</t>
  </si>
  <si>
    <t>材质：PP颜色；透明</t>
  </si>
  <si>
    <t>9.8cm*9.0cm，360mL/个</t>
  </si>
  <si>
    <t>隔热杯套（带采购人LOGO）</t>
  </si>
  <si>
    <t>材质：纸制品，颜色；白色定制图案</t>
  </si>
  <si>
    <t>95mm直径</t>
  </si>
  <si>
    <t>热饮纸杯（配多功能杯盖、带采购人logo)</t>
  </si>
  <si>
    <t>杯：纸制品/盖：PP</t>
  </si>
  <si>
    <t>360mL/个</t>
  </si>
  <si>
    <t>咖啡、奶茶杯(配多功能盖、双层)带采购人LOGO</t>
  </si>
  <si>
    <t>400mL/套，500套/件</t>
  </si>
  <si>
    <t>其他耗材类</t>
  </si>
  <si>
    <t>细吸管（独立包装）</t>
  </si>
  <si>
    <t xml:space="preserve">6mm*19cm  </t>
  </si>
  <si>
    <t>根</t>
  </si>
  <si>
    <t>珍珠奶茶大吸管</t>
  </si>
  <si>
    <t>11mm*21cm</t>
  </si>
  <si>
    <t>双孔咖啡吸管</t>
  </si>
  <si>
    <t>材质：PP</t>
  </si>
  <si>
    <t>18cm</t>
  </si>
  <si>
    <t>食品环保塑料袋（厚、大）</t>
  </si>
  <si>
    <t>460mm*290mm,厚0.025mm</t>
  </si>
  <si>
    <t>月饼托和袋(小，带采购人logo)</t>
  </si>
  <si>
    <t>材质：PP，颜色：金色底托</t>
  </si>
  <si>
    <t>托8.5cm*3.5cm，袋13cm*15cm</t>
  </si>
  <si>
    <t>套</t>
  </si>
  <si>
    <t>月饼托和袋(大，带采购人logo)</t>
  </si>
  <si>
    <t>托9cm*3.5cm，袋14cm*16cm</t>
  </si>
  <si>
    <t>食品环保塑料袋（薄、大）</t>
  </si>
  <si>
    <t>460mm*290mm 厚0.015mm</t>
  </si>
  <si>
    <t>保鲜袋</t>
  </si>
  <si>
    <t>材质：PE</t>
  </si>
  <si>
    <t>20cm*30cm,150个/卷</t>
  </si>
  <si>
    <t>卷</t>
  </si>
  <si>
    <t>铝箔圆盒（配盖）</t>
  </si>
  <si>
    <t>材质：铝箔+PP</t>
  </si>
  <si>
    <t>930mL/个</t>
  </si>
  <si>
    <t>加厚欧包自粘袋（中）</t>
  </si>
  <si>
    <t>17cm*17cm*2cm</t>
  </si>
  <si>
    <t>吸塑透明西点蛋糕盒</t>
  </si>
  <si>
    <t>材质：PET，颜色：透明</t>
  </si>
  <si>
    <t>10cm*7.3cm*7.5cm</t>
  </si>
  <si>
    <t>毛毛虫面包袋（机封）</t>
  </si>
  <si>
    <t>34cm*12cm</t>
  </si>
  <si>
    <t>高温蒸煮袋（大）</t>
  </si>
  <si>
    <t>材质 PA+RE,颜色：透明</t>
  </si>
  <si>
    <t>20cm*22cm</t>
  </si>
  <si>
    <t>面包透明自封袋（小）</t>
  </si>
  <si>
    <t>10cm*10cm</t>
  </si>
  <si>
    <t>长方形吸塑透明西点蛋糕盒</t>
  </si>
  <si>
    <t>材质：纸制品+PET  颜色：白色底透明盖</t>
  </si>
  <si>
    <t>21cm*9cm*4cm</t>
  </si>
  <si>
    <t>四方吸塑透明西点蛋糕盒</t>
  </si>
  <si>
    <t>材质：PP，颜色：白色底透明盖</t>
  </si>
  <si>
    <t>12cm*12cm*6cm</t>
  </si>
  <si>
    <t>食用真空袋</t>
  </si>
  <si>
    <t>材质：PA+PE，颜色:透明</t>
  </si>
  <si>
    <t>250mm*350mm/200mm*380mm</t>
  </si>
  <si>
    <t>面包透明自封袋（中）</t>
  </si>
  <si>
    <t>15cm*15cm</t>
  </si>
  <si>
    <t>面包透明自封袋（大）</t>
  </si>
  <si>
    <t>18cm*18cm</t>
  </si>
  <si>
    <t>圆形吸塑透明西点蛋糕盒</t>
  </si>
  <si>
    <t>材质：PP，颜色；白色底透明盖</t>
  </si>
  <si>
    <t>9.6cm*8cm</t>
  </si>
  <si>
    <t>透明复合封口袋</t>
  </si>
  <si>
    <t>23.5cm*10cm*4.5cm</t>
  </si>
  <si>
    <t>开窗红色牛皮纸自封袋（大）</t>
  </si>
  <si>
    <t>材质：纸制品+PP</t>
  </si>
  <si>
    <t>长30cm，宽20cm，款式经采购人确认</t>
  </si>
  <si>
    <t>保鲜膜</t>
  </si>
  <si>
    <t>45cm*365cm(400码)</t>
  </si>
  <si>
    <t>福字无纺布叉耳手提袋</t>
  </si>
  <si>
    <t>材质：无纺布</t>
  </si>
  <si>
    <t>长33cm*侧宽12cm*宽42cm，款式需经采购人确认</t>
  </si>
  <si>
    <t>曲奇铁盒礼盒（带采购人logo）</t>
  </si>
  <si>
    <t>材质：马口铁</t>
  </si>
  <si>
    <t>500mL/个，款式须经采购人确认</t>
  </si>
  <si>
    <t>牛皮纸卷边铁丝封长款吐司袋(中)</t>
  </si>
  <si>
    <t>材质：纸制品</t>
  </si>
  <si>
    <t>27cm*16cm*13cm</t>
  </si>
  <si>
    <t>透明手提袋</t>
  </si>
  <si>
    <t>长210mm*宽75mm*高230mm</t>
  </si>
  <si>
    <t>手挽包包自封袋</t>
  </si>
  <si>
    <t>材质：PET，颜色；透明</t>
  </si>
  <si>
    <t>长26cm，宽18cm</t>
  </si>
  <si>
    <t>蛋糕卷单粒圆形包装盒</t>
  </si>
  <si>
    <t>材质：PET，颜色；白色底透明盖</t>
  </si>
  <si>
    <t>13cm*11.5cm*5.5cm，内径9.5cm</t>
  </si>
  <si>
    <t>网红便当蛋糕盒</t>
  </si>
  <si>
    <t>材质：纸制品，颜色 ：白色</t>
  </si>
  <si>
    <t>15cm*15cm*8cm</t>
  </si>
  <si>
    <t>透明圆罐（小型号）</t>
  </si>
  <si>
    <t>材质：PP 颜色：透明+红盖+标签纸</t>
  </si>
  <si>
    <t>直径8.5cm,高10cm</t>
  </si>
  <si>
    <t>4粒装月饼礼盒（带采购人logo）</t>
  </si>
  <si>
    <t>材质：外盒：马口铁+纸制品/内盒：PP</t>
  </si>
  <si>
    <t>礼盒235mm*235mm*65mm，袋270mm*250mm*75mm,款式须经采购人确认</t>
  </si>
  <si>
    <t>混合口味装礼盒（带采购人logo）</t>
  </si>
  <si>
    <t>410mm*160mm*55mm，款式须经采购人确认</t>
  </si>
  <si>
    <t>2500mL/个</t>
  </si>
  <si>
    <t>煲汤袋</t>
  </si>
  <si>
    <t>材质：纯棉</t>
  </si>
  <si>
    <t xml:space="preserve">30cm*30cm </t>
  </si>
  <si>
    <t>玉米淀粉便当餐盒</t>
  </si>
  <si>
    <t>材质：可降解玉米淀粉基</t>
  </si>
  <si>
    <t>550mL</t>
  </si>
  <si>
    <t>高白盖卡盒（蛋糕卷/毛巾卷包装盒）</t>
  </si>
  <si>
    <t>材质：PET，颜色:白色底透明盖</t>
  </si>
  <si>
    <t>12cm*9cm*9cm,底部10cm*7.5cm*4cm</t>
  </si>
  <si>
    <t>自封礼品袋</t>
  </si>
  <si>
    <t>22cm*36cm</t>
  </si>
  <si>
    <t>蛋黄酥吸塑盒</t>
  </si>
  <si>
    <t>材质：PET</t>
  </si>
  <si>
    <t>三角吸塑透明西点蛋糕盒</t>
  </si>
  <si>
    <t>材质：PP，颜色:白色底透明盖</t>
  </si>
  <si>
    <t>13cm*10cm*6cm</t>
  </si>
  <si>
    <t>（糖葫芦/羊肉串）串串纸袋（防油淋膜款）</t>
  </si>
  <si>
    <t>材质 ：淋膜纸</t>
  </si>
  <si>
    <t>长30cm*10cm</t>
  </si>
  <si>
    <t>透明圆罐</t>
  </si>
  <si>
    <t>直径8.5cm,高15cm</t>
  </si>
  <si>
    <t>磨砂面包袋</t>
  </si>
  <si>
    <t>27cm*12cm</t>
  </si>
  <si>
    <t>兔耳朵袋</t>
  </si>
  <si>
    <t>材质：PEVA</t>
  </si>
  <si>
    <t>图案与过年喜庆相关，款式须经采购人确认   约13.5*23cm</t>
  </si>
  <si>
    <t>牛皮手提纸袋</t>
  </si>
  <si>
    <t>材质：纸制品，颜色：本色</t>
  </si>
  <si>
    <t>长22cm*宽18cm*高28cm</t>
  </si>
  <si>
    <t>6粒装月饼礼盒（带采购人logo）</t>
  </si>
  <si>
    <t>材质：马口铁+纸制品+定制图案</t>
  </si>
  <si>
    <t>礼盒310mm*225mm*65mm，袋330m*250mm*75mm,款式须经采购人确认</t>
  </si>
  <si>
    <t>烤鱼打包盒（配盖、架、手提盒、单头灯1支）</t>
  </si>
  <si>
    <t>纸制品+铝箔+金属支架</t>
  </si>
  <si>
    <t>3500mL/个</t>
  </si>
  <si>
    <t>双层保温袋</t>
  </si>
  <si>
    <t>材质：无纺布+铝箔</t>
  </si>
  <si>
    <t>10寸，35cm*32cm*43cm</t>
  </si>
  <si>
    <t>月饼托和袋（2斤装，带采购人logo）</t>
  </si>
  <si>
    <t>袋29*32.5cm,托24*3.2cm,款式须经采购人确认</t>
  </si>
  <si>
    <t>大号裱花袋</t>
  </si>
  <si>
    <t>材质：PE,颜色：透明</t>
  </si>
  <si>
    <t xml:space="preserve">大号，18寸，底23cm*高44cm   </t>
  </si>
  <si>
    <t>定制礼盒（带采购人logo）</t>
  </si>
  <si>
    <t>纸盒，印采购人logo</t>
  </si>
  <si>
    <t>长21cm*宽21cm*高5cm</t>
  </si>
  <si>
    <t>国潮铁丝卷边吐司袋</t>
  </si>
  <si>
    <t>材质：淋膜纸</t>
  </si>
  <si>
    <t>高24cm*宽13cm</t>
  </si>
  <si>
    <t>自封袋</t>
  </si>
  <si>
    <t>材质：PP,颜色：透明</t>
  </si>
  <si>
    <t>长14cm，宽14cm</t>
  </si>
  <si>
    <t>保温袋</t>
  </si>
  <si>
    <t>材质：无纺+铝箔</t>
  </si>
  <si>
    <t>6寸，外尺寸26*26*35（cm），内尺寸24-24-34(cm)</t>
  </si>
  <si>
    <t>食品真空袋（用于2500mL铝箔圆盒）</t>
  </si>
  <si>
    <t>材质：PE,16丝</t>
  </si>
  <si>
    <t>宽40cm*长50cm</t>
  </si>
  <si>
    <t>月饼托和袋（1斤装，含底托、真空袋、内盒、手提袋、带采购人logo）</t>
  </si>
  <si>
    <t>材质：PP+纸制品</t>
  </si>
  <si>
    <t>手提袋28cm*28cm*6.8cm,礼盒26cm*26cm*6cm,托17*3.5cm,真空袋26cm*30cm款式须经采购人确认</t>
  </si>
  <si>
    <t>铝箔圆盒（配盖）2-3人分量</t>
  </si>
  <si>
    <t>材质：铝箔+pp</t>
  </si>
  <si>
    <t>约容量1430mL</t>
  </si>
  <si>
    <t>外带盒（带内格）</t>
  </si>
  <si>
    <t>材质：牛皮纸、PET</t>
  </si>
  <si>
    <t>45cm*31cm*8cm</t>
  </si>
  <si>
    <t>25cm*35cm</t>
  </si>
  <si>
    <t>食品真空袋（用于约1430mL铝箔圆盒）</t>
  </si>
  <si>
    <t>约宽35cm*长40cm</t>
  </si>
  <si>
    <t>全透明生日蛋糕盒双层加高盒（12寸）</t>
  </si>
  <si>
    <t>材质：PET+纸制品，颜色：透明</t>
  </si>
  <si>
    <t>36cm*36cm*26cm</t>
  </si>
  <si>
    <t>全透明生日蛋糕盒双层加高盒（8寸）</t>
  </si>
  <si>
    <t>26cm*26cm*24cm</t>
  </si>
  <si>
    <t>全透明生日蛋糕盒（10寸）</t>
  </si>
  <si>
    <t>30cm*30cm*26cm</t>
  </si>
  <si>
    <t>全透明生日蛋糕盒（6寸）</t>
  </si>
  <si>
    <t>15cm*15cm*26cm</t>
  </si>
  <si>
    <t>全透明生日蛋糕盒（24寸）</t>
  </si>
  <si>
    <t>材质：纸制品+PP  颜色透明</t>
  </si>
  <si>
    <t>60cm*50cm*25cm</t>
  </si>
  <si>
    <t>豆浆杯（配黑色/白色盖，加厚，带采购人LOGO）</t>
  </si>
  <si>
    <t>杯：纸制品，盖：PP</t>
  </si>
  <si>
    <t>豆浆杯（配黑色/白色盖，加厚）</t>
  </si>
  <si>
    <t>沙拉盒（配盖、带酱料杯）</t>
  </si>
  <si>
    <t>材质：纸制品+PET</t>
  </si>
  <si>
    <t>850mL/个</t>
  </si>
  <si>
    <t>点心花纸杯</t>
  </si>
  <si>
    <t>材质：纸制品，</t>
  </si>
  <si>
    <t xml:space="preserve">大（顶6.8cm*底5cm*高3cm)/中((顶6cm*底4.5cm*高3cm)/小(顶4cm*底3cm*高2.3cm)   </t>
  </si>
  <si>
    <t>布丁杯</t>
  </si>
  <si>
    <t>100mL/个，小心形、小酒杯、小五角形杯、双心形杯、小三角杯、斜方杯、梯杯、小五角形杯、小直筒杯、喇叭杯、小圆杯形、果立方杯、许愿池杯、有盖/无盖</t>
  </si>
  <si>
    <t>金银卷边马芬蛋糕杯(圆形)</t>
  </si>
  <si>
    <t>材质：铝箔+纸制品，颜色：金色/银色</t>
  </si>
  <si>
    <t>小（上直径6cm*底径4.7cm*高4.7cm)/中（上直径7cm*底径5.8cm*高5.2cm)/大（上直径8.5cm*底径7cm*高7cm）</t>
  </si>
  <si>
    <t>本宫瓶杯子+铝盖（有孔盖/无孔盖）</t>
  </si>
  <si>
    <t>500mL，直径55mm*180mm</t>
  </si>
  <si>
    <t>U型瓶/胖胖瓶/方瓶/杯子+铝盖（有孔盖/无孔盖）</t>
  </si>
  <si>
    <t>500mL,直径80mm*180mm</t>
  </si>
  <si>
    <t>透明茶杯带盖（雪顶凸盖）</t>
  </si>
  <si>
    <t>材质：PET，颜色:透明</t>
  </si>
  <si>
    <t>500mL/个</t>
  </si>
  <si>
    <t>饭盒类</t>
  </si>
  <si>
    <t>三格矩形饭盒（透明、配盖）</t>
  </si>
  <si>
    <t>1000mL/个</t>
  </si>
  <si>
    <t>二格矩形饭盒（透明、配盖）</t>
  </si>
  <si>
    <t>650mL/个</t>
  </si>
  <si>
    <t>单格矩形饭盒（透明、配盖）</t>
  </si>
  <si>
    <t>750mL/个</t>
  </si>
  <si>
    <t>五格矩形饭盒（透明、配盖）</t>
  </si>
  <si>
    <t>1250mL/个</t>
  </si>
  <si>
    <t>降解五格轻食盒</t>
  </si>
  <si>
    <t>汤盒</t>
  </si>
  <si>
    <t>450mL</t>
  </si>
  <si>
    <t>淀粉基环保圆盒</t>
  </si>
  <si>
    <t>350mL</t>
  </si>
  <si>
    <t>木质四格盒</t>
  </si>
  <si>
    <t>材质：原木，颜色：本色</t>
  </si>
  <si>
    <t>14.5cm*14.5cm*6.5cm</t>
  </si>
  <si>
    <t>日式长方盒</t>
  </si>
  <si>
    <t>材质：PP，颜色:黄色透明盖</t>
  </si>
  <si>
    <t>1300mL</t>
  </si>
  <si>
    <t>灰色打包盒</t>
  </si>
  <si>
    <t>材质：PP，颜色:银灰色</t>
  </si>
  <si>
    <t>1280mL，918型号</t>
  </si>
  <si>
    <t>1080mL，718型号</t>
  </si>
  <si>
    <t>三格便当盒</t>
  </si>
  <si>
    <t>材质：纸浆+PP，颜色:本色</t>
  </si>
  <si>
    <t>1100mL/个</t>
  </si>
  <si>
    <t>一次性卫生竹筷</t>
  </si>
  <si>
    <t>材质：竹制品</t>
  </si>
  <si>
    <t>直径6mm,长度22.5mm</t>
  </si>
  <si>
    <t>双</t>
  </si>
  <si>
    <t>一次性汤勺</t>
  </si>
  <si>
    <t>4cm*12cm</t>
  </si>
  <si>
    <t>一次性纸碟</t>
  </si>
  <si>
    <t>直径18cm</t>
  </si>
  <si>
    <t>一次性叉</t>
  </si>
  <si>
    <t>15cm</t>
  </si>
  <si>
    <t>食品脱氧剂</t>
  </si>
  <si>
    <t>材质：活性铁粉+活性碳+食盐</t>
  </si>
  <si>
    <t>50型（50cc）</t>
  </si>
  <si>
    <t>进口本色包底纸（木色，白色）</t>
  </si>
  <si>
    <t>直径9cm/直径13cm</t>
  </si>
  <si>
    <t>张</t>
  </si>
  <si>
    <t>酱料杯</t>
  </si>
  <si>
    <t>90mL/个</t>
  </si>
  <si>
    <t>纯手工制作标签纸(带采购人logo)</t>
  </si>
  <si>
    <t>材质:纸制品不干胶</t>
  </si>
  <si>
    <t>13cm*4cm</t>
  </si>
  <si>
    <t>圆形食品标签（带采购人LOGO）</t>
  </si>
  <si>
    <t>材质：纸制品不干胶</t>
  </si>
  <si>
    <t>5cm*5cm</t>
  </si>
  <si>
    <t>郁金香礼帽烘焙纸杯</t>
  </si>
  <si>
    <t>红色、金色、咖啡色</t>
  </si>
  <si>
    <t>酱料盒（配盖）</t>
  </si>
  <si>
    <t>材质：PP，颜色:透明</t>
  </si>
  <si>
    <t>20mL/个</t>
  </si>
  <si>
    <t>塑料一次性蛋糕勺子（独立包装）</t>
  </si>
  <si>
    <t>材质：PET，颜色：透明/彩色</t>
  </si>
  <si>
    <t>长11.5cm*宽3.2cm</t>
  </si>
  <si>
    <t>牛皮纸船型托盘</t>
  </si>
  <si>
    <t>上口14.5cm*9.7cm</t>
  </si>
  <si>
    <t>包底纸（白色）</t>
  </si>
  <si>
    <t xml:space="preserve">9cm*9cm </t>
  </si>
  <si>
    <t>食品有效期贴纸(带采购人logo)</t>
  </si>
  <si>
    <t>50*40cm</t>
  </si>
  <si>
    <t>圆形锡纸盏</t>
  </si>
  <si>
    <t>材质：铝箔</t>
  </si>
  <si>
    <t xml:space="preserve">7寸型，640mL </t>
  </si>
  <si>
    <t>腰封(带采购人logo)</t>
  </si>
  <si>
    <t>材质：纸制品，定制图案</t>
  </si>
  <si>
    <t>42cm*5cm</t>
  </si>
  <si>
    <t>一次性牙线（独立包装）</t>
  </si>
  <si>
    <t>1支/包/100包/件</t>
  </si>
  <si>
    <t>支</t>
  </si>
  <si>
    <t>一次性湿巾（独立包装）</t>
  </si>
  <si>
    <t>230mm*230mm</t>
  </si>
  <si>
    <t>片</t>
  </si>
  <si>
    <t>蛋糕油纸</t>
  </si>
  <si>
    <t>材质：纸制品，颜色:白色</t>
  </si>
  <si>
    <t>30cm*40cm</t>
  </si>
  <si>
    <t>手工贴纸</t>
  </si>
  <si>
    <t>直径8cm</t>
  </si>
  <si>
    <t>透明定制贴纸（不干胶，带采购人logo)</t>
  </si>
  <si>
    <t>材质：透明不干胶</t>
  </si>
  <si>
    <r>
      <rPr>
        <sz val="12"/>
        <rFont val="KaiTi"/>
        <charset val="134"/>
      </rPr>
      <t>小于或等于9cm</t>
    </r>
    <r>
      <rPr>
        <sz val="12"/>
        <rFont val="宋体"/>
        <charset val="134"/>
      </rPr>
      <t>²</t>
    </r>
    <r>
      <rPr>
        <sz val="12"/>
        <rFont val="KaiTi"/>
        <charset val="134"/>
      </rPr>
      <t>，款式须经采购人确定</t>
    </r>
  </si>
  <si>
    <t>一次性三孔热饮咖啡塑料吸管（独立纸包装）</t>
  </si>
  <si>
    <t>长18cm</t>
  </si>
  <si>
    <t>一次性铝箔菊花盏</t>
  </si>
  <si>
    <t>6.7cm*6.7cm*1.8cm</t>
  </si>
  <si>
    <t>手提奶茶桶（透明、配盖）</t>
  </si>
  <si>
    <t>700mL/个</t>
  </si>
  <si>
    <t>油纸</t>
  </si>
  <si>
    <t>长60cm*宽40cm</t>
  </si>
  <si>
    <t>月饼刀叉透明包装</t>
  </si>
  <si>
    <t>1刀4叉/刀16.5cm叉11cm</t>
  </si>
  <si>
    <t>年糕pp圆型底托</t>
  </si>
  <si>
    <t>材质：PP，颜色：白色</t>
  </si>
  <si>
    <t>直径21cm，底径17.5cm,高4.5cm</t>
  </si>
  <si>
    <t>酱菜玻璃瓶（配盖）</t>
  </si>
  <si>
    <t>材质：玻璃制品</t>
  </si>
  <si>
    <t>500mL</t>
  </si>
  <si>
    <t>密封饮料瓶</t>
  </si>
  <si>
    <t>250mL、350mL、400mL、500mL</t>
  </si>
  <si>
    <t>长方形+铝盖（无孔盖）</t>
  </si>
  <si>
    <t>500mL,直径55mm*170mm</t>
  </si>
  <si>
    <t>一次性串串桶（带盖）</t>
  </si>
  <si>
    <t>材质：纸制品  纸+PE,</t>
  </si>
  <si>
    <t>46盎司，底部直径87cm,上直径120mm，高172mm,盖高91mm</t>
  </si>
  <si>
    <t>腰封--带采购人logo</t>
  </si>
  <si>
    <t>材质：铜版纸</t>
  </si>
  <si>
    <t xml:space="preserve">长35.5cm*宽5cm    带采购人logo </t>
  </si>
  <si>
    <t>透明定制贴纸（UV转印贴，带采购人logo)</t>
  </si>
  <si>
    <t>材质：水晶标贴</t>
  </si>
  <si>
    <r>
      <rPr>
        <sz val="12"/>
        <rFont val="KaiTi"/>
        <charset val="134"/>
      </rPr>
      <t>小于或等于25cm</t>
    </r>
    <r>
      <rPr>
        <sz val="12"/>
        <rFont val="宋体"/>
        <charset val="134"/>
      </rPr>
      <t>²</t>
    </r>
    <r>
      <rPr>
        <sz val="12"/>
        <rFont val="KaiTi"/>
        <charset val="134"/>
      </rPr>
      <t>，款式须经采购人确定</t>
    </r>
  </si>
  <si>
    <t>郁金香火焰烘焙马芬杯</t>
  </si>
  <si>
    <t>红色、金色、咖啡色，底径5cm*高8cm</t>
  </si>
  <si>
    <t>小号年糕模具</t>
  </si>
  <si>
    <t>直径11cm*高4.5cm</t>
  </si>
  <si>
    <t>迷你奶茶桶（透明、配拉环盖）</t>
  </si>
  <si>
    <t>生日蛋糕刀叉组合</t>
  </si>
  <si>
    <t>叉长11.2cm,重2克；刀长18.3cm,重8克；碟长15.8cm*宽10.9cm,重3.8克</t>
  </si>
  <si>
    <t>包</t>
  </si>
  <si>
    <t>250mL</t>
  </si>
  <si>
    <t>环保透明托</t>
  </si>
  <si>
    <t>15cm*8.2cm*4cm</t>
  </si>
  <si>
    <t>内托</t>
  </si>
  <si>
    <t>3格或2格</t>
  </si>
  <si>
    <t>封口胶布</t>
  </si>
  <si>
    <t>材质：PVC</t>
  </si>
  <si>
    <t>12mm*20米</t>
  </si>
  <si>
    <t>竹牙签</t>
  </si>
  <si>
    <t>2mm*6.5cm，1000支/包</t>
  </si>
  <si>
    <t>月饼气压模</t>
  </si>
  <si>
    <t>可做125-250g 最大直径160mm</t>
  </si>
  <si>
    <t>锡纸</t>
  </si>
  <si>
    <t>615型45cm*55cm*20微米</t>
  </si>
  <si>
    <t>月饼气压手柄</t>
  </si>
  <si>
    <t>ABS+不锈钢</t>
  </si>
  <si>
    <t>可做125-250g最大直径160mm</t>
  </si>
  <si>
    <t>把</t>
  </si>
  <si>
    <t>碗类</t>
  </si>
  <si>
    <t>圆形汤碗（透明、配盖）</t>
  </si>
  <si>
    <t>450mL/个</t>
  </si>
  <si>
    <t>透明碗（透明、配盖）</t>
  </si>
  <si>
    <t>扁形圆碗（白色、配透明盖）</t>
  </si>
  <si>
    <t>材质：PP，颜色；白色</t>
  </si>
  <si>
    <t>350mL/个</t>
  </si>
  <si>
    <t>大圆碗（白色、配盖、安全锁扣）</t>
  </si>
  <si>
    <t>材质：PP，颜色；白色底红色盖</t>
  </si>
  <si>
    <t>1500mL/个</t>
  </si>
  <si>
    <t>纸碗（牛皮纸/国潮图案）</t>
  </si>
  <si>
    <t>1100mL/个/直径165mm</t>
  </si>
  <si>
    <t>煲仔饭锡纸碗（加盖）</t>
  </si>
  <si>
    <t>材质：PET+铝箔</t>
  </si>
  <si>
    <t>上直径180cm*底直径110cm*65cm</t>
  </si>
  <si>
    <t>4000mL/个</t>
  </si>
  <si>
    <t>一次性双层汤粉碗（配透明盖）</t>
  </si>
  <si>
    <t>1100mL</t>
  </si>
  <si>
    <t>点心双层礼盒</t>
  </si>
  <si>
    <t>材质：高透PET，颜色：透明</t>
  </si>
  <si>
    <t>26.5*26.5*33cm</t>
  </si>
  <si>
    <t>点心单层礼盒</t>
  </si>
  <si>
    <t>直径26cm*高度15cm</t>
  </si>
  <si>
    <t>烘焙耐高温面包纸杯</t>
  </si>
  <si>
    <t>圆.船.方 直径11-15cm</t>
  </si>
  <si>
    <t>塑料罐扁方瓶</t>
  </si>
  <si>
    <t>350ml</t>
  </si>
  <si>
    <t>咖啡/奶茶单杯装保温袋（带印采购人logo）含杯托</t>
  </si>
  <si>
    <t>材质：铝箔无纺布</t>
  </si>
  <si>
    <t>长12cm*高28cm*侧10cm</t>
  </si>
  <si>
    <t>咖啡/奶茶双杯装保温袋（带印采购人logo）含杯托</t>
  </si>
  <si>
    <t>长21cm*高26cm*侧11cm</t>
  </si>
  <si>
    <t>咖啡/奶茶四杯装保温袋（带印采购人logo）含杯托</t>
  </si>
  <si>
    <t>长26cm*高26cm*侧17cm</t>
  </si>
  <si>
    <t>咖啡/奶茶单杯装饮品袋（带印采购人logo）含杯托</t>
  </si>
  <si>
    <t>材质：牛皮纸</t>
  </si>
  <si>
    <t>长13cm*高27cm*侧9cm</t>
  </si>
  <si>
    <t>咖啡/奶茶双杯装饮品袋（带印采购人logo）含杯托</t>
  </si>
  <si>
    <t>长21cm*高27cm*侧11cm</t>
  </si>
  <si>
    <t>咖啡/奶茶四杯装饮品袋（带印采购人logo）含杯托</t>
  </si>
  <si>
    <t>长24cm*高29cm*侧17cm</t>
  </si>
  <si>
    <t>100mL/120mL</t>
  </si>
  <si>
    <t>打包盒（配生鲜吸水垫）</t>
  </si>
  <si>
    <t>材质：PP，颜色：红黑色</t>
  </si>
  <si>
    <t>22cm*14cm*3.2cm</t>
  </si>
  <si>
    <t>半透明托盘（配生鲜吸水垫）</t>
  </si>
  <si>
    <t>材质：PP，颜色：半透明</t>
  </si>
  <si>
    <t>19.2cm*12.6cm*2cm</t>
  </si>
  <si>
    <t>18cm*11.5cm*2.3cm</t>
  </si>
  <si>
    <t>透明托盘（配生鲜吸水垫）</t>
  </si>
  <si>
    <t>19.5cm*13.5cm*5cm</t>
  </si>
  <si>
    <t>透明托盘 （配生鲜吸水垫）</t>
  </si>
  <si>
    <t>21.5cm*17cm*6cm</t>
  </si>
  <si>
    <t>定制标签纸(款式尺寸经采购人确定)</t>
  </si>
  <si>
    <t>款式尺寸经采购人确定</t>
  </si>
  <si>
    <t>平方厘米</t>
  </si>
  <si>
    <t>定制透明定制贴纸(款式尺寸经采购人确定)</t>
  </si>
  <si>
    <t>材质:水晶标贴</t>
  </si>
  <si>
    <t>定制腰封(款式尺寸经采购人确定)</t>
  </si>
  <si>
    <t>材质:铜版纸</t>
  </si>
  <si>
    <t>粽子绳</t>
  </si>
  <si>
    <t>约3.6斤/卷，粗1.5mm，颜色至少6种以上（蓝白、米白等）</t>
  </si>
  <si>
    <t>一年采购量合计（元）</t>
  </si>
  <si>
    <t>清单内品种三年采购量总计（元）</t>
  </si>
  <si>
    <t>总金额≤670万元</t>
  </si>
  <si>
    <t>清单外品种：
电子平台折扣率</t>
  </si>
  <si>
    <t>以京东、淘宝电子平台当日优惠前的价格（含税）作为结算基准价，如平台不同价格不同，或同平台但不同商家不同价格，同等质量情况下取低的价格作为结算基准价。原则上提供不少于3家店铺价格。供货单价=对应品种的结算基准价×电子平台价格中标折扣率。如当日该产品电子平台优惠后价格（促销价/满减/券满减/到手价等）低于优惠前价格下浮后的价格，则以当日优惠后价格为准（优惠后的价格不再下浮）。确定采购价格后，在合同期内均执行此采购价格。</t>
  </si>
  <si>
    <t>清单外品种：
批发市场折扣率</t>
  </si>
  <si>
    <t>中标人与采购人以初次拟采购量进行批发市场询价（信基沙溪酒店用品博览城或双方认可的同类批发市场），取达到采购人质量要求的最低报价（含税）为结算基准价。原则上提供不少于3家店铺价格。供货单价=对应品种的结算基准价×批发市场价格中标折扣率。确定采购价格后，在合同期内均执行此采购价格。</t>
  </si>
  <si>
    <t>公司名称（盖章）：                            联系人：            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</si>
</sst>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  <numFmt numFmtId="178" formatCode="0.00_ "/>
  </numFmts>
  <fonts count="28">
    <font>
      <sz val="12"/>
      <name val="Calibri"/>
      <charset val="134"/>
    </font>
    <font>
      <sz val="10"/>
      <name val="KaiTi"/>
      <charset val="134"/>
    </font>
    <font>
      <b/>
      <sz val="12"/>
      <name val="KaiTi"/>
      <charset val="134"/>
    </font>
    <font>
      <sz val="14"/>
      <name val="KaiTi"/>
      <charset val="134"/>
    </font>
    <font>
      <sz val="12"/>
      <name val="KaiTi"/>
      <charset val="134"/>
    </font>
    <font>
      <b/>
      <sz val="14"/>
      <name val="KaiT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KaiT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wrapText="1"/>
    </xf>
    <xf numFmtId="178" fontId="4" fillId="0" borderId="0" xfId="2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right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78" fontId="4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FF00"/>
      <color rgb="00FFCC00"/>
      <color rgb="00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18.jpeg"/><Relationship Id="rId98" Type="http://schemas.openxmlformats.org/officeDocument/2006/relationships/image" Target="media/image117.jpeg"/><Relationship Id="rId97" Type="http://schemas.openxmlformats.org/officeDocument/2006/relationships/image" Target="media/image116.jpeg"/><Relationship Id="rId96" Type="http://schemas.openxmlformats.org/officeDocument/2006/relationships/image" Target="media/image115.jpeg"/><Relationship Id="rId95" Type="http://schemas.openxmlformats.org/officeDocument/2006/relationships/image" Target="media/image114.jpeg"/><Relationship Id="rId94" Type="http://schemas.openxmlformats.org/officeDocument/2006/relationships/image" Target="media/image113.jpeg"/><Relationship Id="rId93" Type="http://schemas.openxmlformats.org/officeDocument/2006/relationships/image" Target="media/image112.jpeg"/><Relationship Id="rId92" Type="http://schemas.openxmlformats.org/officeDocument/2006/relationships/image" Target="media/image111.png"/><Relationship Id="rId91" Type="http://schemas.openxmlformats.org/officeDocument/2006/relationships/image" Target="media/image110.jpeg"/><Relationship Id="rId90" Type="http://schemas.openxmlformats.org/officeDocument/2006/relationships/image" Target="media/image109.jpeg"/><Relationship Id="rId9" Type="http://schemas.openxmlformats.org/officeDocument/2006/relationships/image" Target="media/image28.jpeg"/><Relationship Id="rId89" Type="http://schemas.openxmlformats.org/officeDocument/2006/relationships/image" Target="media/image108.jpeg"/><Relationship Id="rId88" Type="http://schemas.openxmlformats.org/officeDocument/2006/relationships/image" Target="media/image107.jpeg"/><Relationship Id="rId87" Type="http://schemas.openxmlformats.org/officeDocument/2006/relationships/image" Target="media/image106.jpeg"/><Relationship Id="rId86" Type="http://schemas.openxmlformats.org/officeDocument/2006/relationships/image" Target="media/image105.jpeg"/><Relationship Id="rId85" Type="http://schemas.openxmlformats.org/officeDocument/2006/relationships/image" Target="media/image104.jpeg"/><Relationship Id="rId84" Type="http://schemas.openxmlformats.org/officeDocument/2006/relationships/image" Target="media/image103.jpeg"/><Relationship Id="rId83" Type="http://schemas.openxmlformats.org/officeDocument/2006/relationships/image" Target="media/image102.jpeg"/><Relationship Id="rId82" Type="http://schemas.openxmlformats.org/officeDocument/2006/relationships/image" Target="media/image101.jpeg"/><Relationship Id="rId81" Type="http://schemas.openxmlformats.org/officeDocument/2006/relationships/image" Target="media/image100.jpeg"/><Relationship Id="rId80" Type="http://schemas.openxmlformats.org/officeDocument/2006/relationships/image" Target="media/image99.png"/><Relationship Id="rId8" Type="http://schemas.openxmlformats.org/officeDocument/2006/relationships/image" Target="media/image27.jpeg"/><Relationship Id="rId79" Type="http://schemas.openxmlformats.org/officeDocument/2006/relationships/image" Target="media/image98.png"/><Relationship Id="rId78" Type="http://schemas.openxmlformats.org/officeDocument/2006/relationships/image" Target="media/image97.jpeg"/><Relationship Id="rId77" Type="http://schemas.openxmlformats.org/officeDocument/2006/relationships/image" Target="media/image96.jpeg"/><Relationship Id="rId76" Type="http://schemas.openxmlformats.org/officeDocument/2006/relationships/image" Target="media/image95.jpeg"/><Relationship Id="rId75" Type="http://schemas.openxmlformats.org/officeDocument/2006/relationships/image" Target="media/image94.jpeg"/><Relationship Id="rId74" Type="http://schemas.openxmlformats.org/officeDocument/2006/relationships/image" Target="media/image93.png"/><Relationship Id="rId73" Type="http://schemas.openxmlformats.org/officeDocument/2006/relationships/image" Target="media/image92.jpeg"/><Relationship Id="rId72" Type="http://schemas.openxmlformats.org/officeDocument/2006/relationships/image" Target="media/image91.jpeg"/><Relationship Id="rId71" Type="http://schemas.openxmlformats.org/officeDocument/2006/relationships/image" Target="media/image90.jpeg"/><Relationship Id="rId70" Type="http://schemas.openxmlformats.org/officeDocument/2006/relationships/image" Target="media/image89.jpeg"/><Relationship Id="rId7" Type="http://schemas.openxmlformats.org/officeDocument/2006/relationships/image" Target="media/image26.png"/><Relationship Id="rId69" Type="http://schemas.openxmlformats.org/officeDocument/2006/relationships/image" Target="media/image88.jpeg"/><Relationship Id="rId68" Type="http://schemas.openxmlformats.org/officeDocument/2006/relationships/image" Target="media/image87.jpeg"/><Relationship Id="rId67" Type="http://schemas.openxmlformats.org/officeDocument/2006/relationships/image" Target="media/image86.png"/><Relationship Id="rId66" Type="http://schemas.openxmlformats.org/officeDocument/2006/relationships/image" Target="media/image85.png"/><Relationship Id="rId65" Type="http://schemas.openxmlformats.org/officeDocument/2006/relationships/image" Target="media/image84.jpeg"/><Relationship Id="rId64" Type="http://schemas.openxmlformats.org/officeDocument/2006/relationships/image" Target="media/image83.jpeg"/><Relationship Id="rId63" Type="http://schemas.openxmlformats.org/officeDocument/2006/relationships/image" Target="media/image82.jpeg"/><Relationship Id="rId62" Type="http://schemas.openxmlformats.org/officeDocument/2006/relationships/image" Target="media/image81.jpeg"/><Relationship Id="rId61" Type="http://schemas.openxmlformats.org/officeDocument/2006/relationships/image" Target="media/image80.jpeg"/><Relationship Id="rId60" Type="http://schemas.openxmlformats.org/officeDocument/2006/relationships/image" Target="media/image79.jpeg"/><Relationship Id="rId6" Type="http://schemas.openxmlformats.org/officeDocument/2006/relationships/image" Target="media/image25.png"/><Relationship Id="rId59" Type="http://schemas.openxmlformats.org/officeDocument/2006/relationships/image" Target="media/image78.jpeg"/><Relationship Id="rId58" Type="http://schemas.openxmlformats.org/officeDocument/2006/relationships/image" Target="media/image77.png"/><Relationship Id="rId57" Type="http://schemas.openxmlformats.org/officeDocument/2006/relationships/image" Target="media/image76.jpeg"/><Relationship Id="rId56" Type="http://schemas.openxmlformats.org/officeDocument/2006/relationships/image" Target="media/image75.png"/><Relationship Id="rId55" Type="http://schemas.openxmlformats.org/officeDocument/2006/relationships/image" Target="media/image74.png"/><Relationship Id="rId54" Type="http://schemas.openxmlformats.org/officeDocument/2006/relationships/image" Target="media/image73.jpeg"/><Relationship Id="rId53" Type="http://schemas.openxmlformats.org/officeDocument/2006/relationships/image" Target="media/image72.png"/><Relationship Id="rId52" Type="http://schemas.openxmlformats.org/officeDocument/2006/relationships/image" Target="media/image71.png"/><Relationship Id="rId51" Type="http://schemas.openxmlformats.org/officeDocument/2006/relationships/image" Target="media/image70.jpeg"/><Relationship Id="rId50" Type="http://schemas.openxmlformats.org/officeDocument/2006/relationships/image" Target="media/image69.jpeg"/><Relationship Id="rId5" Type="http://schemas.openxmlformats.org/officeDocument/2006/relationships/image" Target="media/image24.png"/><Relationship Id="rId49" Type="http://schemas.openxmlformats.org/officeDocument/2006/relationships/image" Target="media/image68.jpeg"/><Relationship Id="rId48" Type="http://schemas.openxmlformats.org/officeDocument/2006/relationships/image" Target="media/image67.png"/><Relationship Id="rId47" Type="http://schemas.openxmlformats.org/officeDocument/2006/relationships/image" Target="media/image66.jpeg"/><Relationship Id="rId46" Type="http://schemas.openxmlformats.org/officeDocument/2006/relationships/image" Target="media/image65.jpeg"/><Relationship Id="rId45" Type="http://schemas.openxmlformats.org/officeDocument/2006/relationships/image" Target="media/image64.jpeg"/><Relationship Id="rId44" Type="http://schemas.openxmlformats.org/officeDocument/2006/relationships/image" Target="media/image63.jpeg"/><Relationship Id="rId43" Type="http://schemas.openxmlformats.org/officeDocument/2006/relationships/image" Target="media/image62.jpeg"/><Relationship Id="rId42" Type="http://schemas.openxmlformats.org/officeDocument/2006/relationships/image" Target="media/image61.jpeg"/><Relationship Id="rId41" Type="http://schemas.openxmlformats.org/officeDocument/2006/relationships/image" Target="media/image60.jpeg"/><Relationship Id="rId40" Type="http://schemas.openxmlformats.org/officeDocument/2006/relationships/image" Target="media/image59.png"/><Relationship Id="rId4" Type="http://schemas.openxmlformats.org/officeDocument/2006/relationships/image" Target="media/image23.png"/><Relationship Id="rId39" Type="http://schemas.openxmlformats.org/officeDocument/2006/relationships/image" Target="media/image58.jpeg"/><Relationship Id="rId38" Type="http://schemas.openxmlformats.org/officeDocument/2006/relationships/image" Target="media/image57.jpeg"/><Relationship Id="rId37" Type="http://schemas.openxmlformats.org/officeDocument/2006/relationships/image" Target="media/image56.jpeg"/><Relationship Id="rId36" Type="http://schemas.openxmlformats.org/officeDocument/2006/relationships/image" Target="media/image55.jpeg"/><Relationship Id="rId35" Type="http://schemas.openxmlformats.org/officeDocument/2006/relationships/image" Target="media/image54.jpeg"/><Relationship Id="rId34" Type="http://schemas.openxmlformats.org/officeDocument/2006/relationships/image" Target="media/image53.jpeg"/><Relationship Id="rId33" Type="http://schemas.openxmlformats.org/officeDocument/2006/relationships/image" Target="media/image52.jpeg"/><Relationship Id="rId32" Type="http://schemas.openxmlformats.org/officeDocument/2006/relationships/image" Target="media/image51.jpeg"/><Relationship Id="rId31" Type="http://schemas.openxmlformats.org/officeDocument/2006/relationships/image" Target="media/image50.jpeg"/><Relationship Id="rId30" Type="http://schemas.openxmlformats.org/officeDocument/2006/relationships/image" Target="media/image49.jpeg"/><Relationship Id="rId3" Type="http://schemas.openxmlformats.org/officeDocument/2006/relationships/image" Target="media/image22.png"/><Relationship Id="rId29" Type="http://schemas.openxmlformats.org/officeDocument/2006/relationships/image" Target="media/image48.jpeg"/><Relationship Id="rId28" Type="http://schemas.openxmlformats.org/officeDocument/2006/relationships/image" Target="media/image47.jpeg"/><Relationship Id="rId27" Type="http://schemas.openxmlformats.org/officeDocument/2006/relationships/image" Target="media/image46.jpeg"/><Relationship Id="rId26" Type="http://schemas.openxmlformats.org/officeDocument/2006/relationships/image" Target="media/image45.jpeg"/><Relationship Id="rId25" Type="http://schemas.openxmlformats.org/officeDocument/2006/relationships/image" Target="media/image44.jpeg"/><Relationship Id="rId24" Type="http://schemas.openxmlformats.org/officeDocument/2006/relationships/image" Target="media/image43.jpeg"/><Relationship Id="rId23" Type="http://schemas.openxmlformats.org/officeDocument/2006/relationships/image" Target="media/image42.jpeg"/><Relationship Id="rId22" Type="http://schemas.openxmlformats.org/officeDocument/2006/relationships/image" Target="media/image41.jpeg"/><Relationship Id="rId21" Type="http://schemas.openxmlformats.org/officeDocument/2006/relationships/image" Target="media/image40.jpeg"/><Relationship Id="rId20" Type="http://schemas.openxmlformats.org/officeDocument/2006/relationships/image" Target="media/image39.jpeg"/><Relationship Id="rId2" Type="http://schemas.openxmlformats.org/officeDocument/2006/relationships/image" Target="media/image21.jpeg"/><Relationship Id="rId19" Type="http://schemas.openxmlformats.org/officeDocument/2006/relationships/image" Target="media/image38.png"/><Relationship Id="rId18" Type="http://schemas.openxmlformats.org/officeDocument/2006/relationships/image" Target="media/image37.jpeg"/><Relationship Id="rId17" Type="http://schemas.openxmlformats.org/officeDocument/2006/relationships/image" Target="media/image36.jpeg"/><Relationship Id="rId16" Type="http://schemas.openxmlformats.org/officeDocument/2006/relationships/image" Target="media/image35.jpeg"/><Relationship Id="rId15" Type="http://schemas.openxmlformats.org/officeDocument/2006/relationships/image" Target="media/image34.jpeg"/><Relationship Id="rId148" Type="http://schemas.openxmlformats.org/officeDocument/2006/relationships/image" Target="media/image167.png"/><Relationship Id="rId147" Type="http://schemas.openxmlformats.org/officeDocument/2006/relationships/image" Target="media/image166.jpeg"/><Relationship Id="rId146" Type="http://schemas.openxmlformats.org/officeDocument/2006/relationships/image" Target="media/image165.jpeg"/><Relationship Id="rId145" Type="http://schemas.openxmlformats.org/officeDocument/2006/relationships/image" Target="media/image164.png"/><Relationship Id="rId144" Type="http://schemas.openxmlformats.org/officeDocument/2006/relationships/image" Target="media/image163.jpeg"/><Relationship Id="rId143" Type="http://schemas.openxmlformats.org/officeDocument/2006/relationships/image" Target="media/image162.png"/><Relationship Id="rId142" Type="http://schemas.openxmlformats.org/officeDocument/2006/relationships/image" Target="media/image161.jpeg"/><Relationship Id="rId141" Type="http://schemas.openxmlformats.org/officeDocument/2006/relationships/image" Target="media/image160.png"/><Relationship Id="rId140" Type="http://schemas.openxmlformats.org/officeDocument/2006/relationships/image" Target="media/image159.png"/><Relationship Id="rId14" Type="http://schemas.openxmlformats.org/officeDocument/2006/relationships/image" Target="media/image33.png"/><Relationship Id="rId139" Type="http://schemas.openxmlformats.org/officeDocument/2006/relationships/image" Target="media/image158.png"/><Relationship Id="rId138" Type="http://schemas.openxmlformats.org/officeDocument/2006/relationships/image" Target="media/image157.png"/><Relationship Id="rId137" Type="http://schemas.openxmlformats.org/officeDocument/2006/relationships/image" Target="media/image156.png"/><Relationship Id="rId136" Type="http://schemas.openxmlformats.org/officeDocument/2006/relationships/image" Target="media/image155.png"/><Relationship Id="rId135" Type="http://schemas.openxmlformats.org/officeDocument/2006/relationships/image" Target="media/image154.png"/><Relationship Id="rId134" Type="http://schemas.openxmlformats.org/officeDocument/2006/relationships/image" Target="media/image153.png"/><Relationship Id="rId133" Type="http://schemas.openxmlformats.org/officeDocument/2006/relationships/image" Target="media/image152.png"/><Relationship Id="rId132" Type="http://schemas.openxmlformats.org/officeDocument/2006/relationships/image" Target="media/image151.jpeg"/><Relationship Id="rId131" Type="http://schemas.openxmlformats.org/officeDocument/2006/relationships/image" Target="media/image150.jpeg"/><Relationship Id="rId130" Type="http://schemas.openxmlformats.org/officeDocument/2006/relationships/image" Target="media/image149.jpeg"/><Relationship Id="rId13" Type="http://schemas.openxmlformats.org/officeDocument/2006/relationships/image" Target="media/image32.jpeg"/><Relationship Id="rId129" Type="http://schemas.openxmlformats.org/officeDocument/2006/relationships/image" Target="media/image148.jpeg"/><Relationship Id="rId128" Type="http://schemas.openxmlformats.org/officeDocument/2006/relationships/image" Target="media/image147.jpeg"/><Relationship Id="rId127" Type="http://schemas.openxmlformats.org/officeDocument/2006/relationships/image" Target="media/image146.jpeg"/><Relationship Id="rId126" Type="http://schemas.openxmlformats.org/officeDocument/2006/relationships/image" Target="media/image145.png"/><Relationship Id="rId125" Type="http://schemas.openxmlformats.org/officeDocument/2006/relationships/image" Target="media/image144.png"/><Relationship Id="rId124" Type="http://schemas.openxmlformats.org/officeDocument/2006/relationships/image" Target="media/image143.jpeg"/><Relationship Id="rId123" Type="http://schemas.openxmlformats.org/officeDocument/2006/relationships/image" Target="media/image142.png"/><Relationship Id="rId122" Type="http://schemas.openxmlformats.org/officeDocument/2006/relationships/image" Target="media/image141.jpeg"/><Relationship Id="rId121" Type="http://schemas.openxmlformats.org/officeDocument/2006/relationships/image" Target="media/image140.jpeg"/><Relationship Id="rId120" Type="http://schemas.openxmlformats.org/officeDocument/2006/relationships/image" Target="media/image139.jpeg"/><Relationship Id="rId12" Type="http://schemas.openxmlformats.org/officeDocument/2006/relationships/image" Target="media/image31.jpeg"/><Relationship Id="rId119" Type="http://schemas.openxmlformats.org/officeDocument/2006/relationships/image" Target="media/image138.jpeg"/><Relationship Id="rId118" Type="http://schemas.openxmlformats.org/officeDocument/2006/relationships/image" Target="media/image137.png"/><Relationship Id="rId117" Type="http://schemas.openxmlformats.org/officeDocument/2006/relationships/image" Target="media/image136.png"/><Relationship Id="rId116" Type="http://schemas.openxmlformats.org/officeDocument/2006/relationships/image" Target="media/image135.jpeg"/><Relationship Id="rId115" Type="http://schemas.openxmlformats.org/officeDocument/2006/relationships/image" Target="media/image134.jpeg"/><Relationship Id="rId114" Type="http://schemas.openxmlformats.org/officeDocument/2006/relationships/image" Target="media/image133.jpeg"/><Relationship Id="rId113" Type="http://schemas.openxmlformats.org/officeDocument/2006/relationships/image" Target="media/image132.png"/><Relationship Id="rId112" Type="http://schemas.openxmlformats.org/officeDocument/2006/relationships/image" Target="media/image131.jpeg"/><Relationship Id="rId111" Type="http://schemas.openxmlformats.org/officeDocument/2006/relationships/image" Target="media/image130.jpeg"/><Relationship Id="rId110" Type="http://schemas.openxmlformats.org/officeDocument/2006/relationships/image" Target="media/image129.jpeg"/><Relationship Id="rId11" Type="http://schemas.openxmlformats.org/officeDocument/2006/relationships/image" Target="media/image30.jpeg"/><Relationship Id="rId109" Type="http://schemas.openxmlformats.org/officeDocument/2006/relationships/image" Target="media/image128.jpeg"/><Relationship Id="rId108" Type="http://schemas.openxmlformats.org/officeDocument/2006/relationships/image" Target="media/image127.jpeg"/><Relationship Id="rId107" Type="http://schemas.openxmlformats.org/officeDocument/2006/relationships/image" Target="media/image126.png"/><Relationship Id="rId106" Type="http://schemas.openxmlformats.org/officeDocument/2006/relationships/image" Target="media/image125.jpeg"/><Relationship Id="rId105" Type="http://schemas.openxmlformats.org/officeDocument/2006/relationships/image" Target="media/image124.jpeg"/><Relationship Id="rId104" Type="http://schemas.openxmlformats.org/officeDocument/2006/relationships/image" Target="media/image123.jpeg"/><Relationship Id="rId103" Type="http://schemas.openxmlformats.org/officeDocument/2006/relationships/image" Target="media/image122.jpeg"/><Relationship Id="rId102" Type="http://schemas.openxmlformats.org/officeDocument/2006/relationships/image" Target="media/image121.jpeg"/><Relationship Id="rId101" Type="http://schemas.openxmlformats.org/officeDocument/2006/relationships/image" Target="media/image120.jpeg"/><Relationship Id="rId100" Type="http://schemas.openxmlformats.org/officeDocument/2006/relationships/image" Target="media/image119.jpeg"/><Relationship Id="rId10" Type="http://schemas.openxmlformats.org/officeDocument/2006/relationships/image" Target="media/image29.jpeg"/><Relationship Id="rId1" Type="http://schemas.openxmlformats.org/officeDocument/2006/relationships/image" Target="media/image20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502285</xdr:colOff>
      <xdr:row>67</xdr:row>
      <xdr:rowOff>22225</xdr:rowOff>
    </xdr:from>
    <xdr:to>
      <xdr:col>3</xdr:col>
      <xdr:colOff>1988185</xdr:colOff>
      <xdr:row>68</xdr:row>
      <xdr:rowOff>16510</xdr:rowOff>
    </xdr:to>
    <xdr:grpSp>
      <xdr:nvGrpSpPr>
        <xdr:cNvPr id="2" name="组合 1"/>
        <xdr:cNvGrpSpPr/>
      </xdr:nvGrpSpPr>
      <xdr:grpSpPr>
        <a:xfrm>
          <a:off x="2500630" y="77704315"/>
          <a:ext cx="1251585" cy="2419985"/>
          <a:chOff x="6469" y="122522"/>
          <a:chExt cx="2340" cy="3810"/>
        </a:xfrm>
      </xdr:grpSpPr>
      <xdr:pic>
        <xdr:nvPicPr>
          <xdr:cNvPr id="63" name="图片 62"/>
          <xdr:cNvPicPr/>
        </xdr:nvPicPr>
        <xdr:blipFill>
          <a:blip r:embed="rId1"/>
          <a:stretch>
            <a:fillRect/>
          </a:stretch>
        </xdr:blipFill>
        <xdr:spPr>
          <a:xfrm>
            <a:off x="6469" y="122522"/>
            <a:ext cx="2267" cy="1858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4" name="图片 63"/>
          <xdr:cNvPicPr/>
        </xdr:nvPicPr>
        <xdr:blipFill>
          <a:blip r:embed="rId2"/>
          <a:stretch>
            <a:fillRect/>
          </a:stretch>
        </xdr:blipFill>
        <xdr:spPr>
          <a:xfrm>
            <a:off x="6543" y="124470"/>
            <a:ext cx="2267" cy="1863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3</xdr:col>
      <xdr:colOff>459105</xdr:colOff>
      <xdr:row>75</xdr:row>
      <xdr:rowOff>1198880</xdr:rowOff>
    </xdr:from>
    <xdr:to>
      <xdr:col>4</xdr:col>
      <xdr:colOff>145235</xdr:colOff>
      <xdr:row>76</xdr:row>
      <xdr:rowOff>8791</xdr:rowOff>
    </xdr:to>
    <xdr:pic>
      <xdr:nvPicPr>
        <xdr:cNvPr id="72" name="图片 71" descr="微信图片_20250517170107"/>
        <xdr:cNvPicPr/>
      </xdr:nvPicPr>
      <xdr:blipFill>
        <a:blip r:embed="rId3"/>
        <a:stretch>
          <a:fillRect/>
        </a:stretch>
      </xdr:blipFill>
      <xdr:spPr>
        <a:xfrm>
          <a:off x="2457450" y="90041730"/>
          <a:ext cx="1439545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362585</xdr:colOff>
      <xdr:row>118</xdr:row>
      <xdr:rowOff>165100</xdr:rowOff>
    </xdr:from>
    <xdr:to>
      <xdr:col>4</xdr:col>
      <xdr:colOff>48715</xdr:colOff>
      <xdr:row>118</xdr:row>
      <xdr:rowOff>1345547</xdr:rowOff>
    </xdr:to>
    <xdr:pic>
      <xdr:nvPicPr>
        <xdr:cNvPr id="112" name="图片 111" descr="微信图片_20250517170014"/>
        <xdr:cNvPicPr/>
      </xdr:nvPicPr>
      <xdr:blipFill>
        <a:blip r:embed="rId4"/>
        <a:stretch>
          <a:fillRect/>
        </a:stretch>
      </xdr:blipFill>
      <xdr:spPr>
        <a:xfrm>
          <a:off x="2360930" y="146838670"/>
          <a:ext cx="1439545" cy="1179830"/>
        </a:xfrm>
        <a:prstGeom prst="rect">
          <a:avLst/>
        </a:prstGeom>
      </xdr:spPr>
    </xdr:pic>
    <xdr:clientData/>
  </xdr:twoCellAnchor>
  <xdr:twoCellAnchor editAs="oneCell">
    <xdr:from>
      <xdr:col>3</xdr:col>
      <xdr:colOff>313690</xdr:colOff>
      <xdr:row>161</xdr:row>
      <xdr:rowOff>1143635</xdr:rowOff>
    </xdr:from>
    <xdr:to>
      <xdr:col>3</xdr:col>
      <xdr:colOff>1753690</xdr:colOff>
      <xdr:row>162</xdr:row>
      <xdr:rowOff>15445</xdr:rowOff>
    </xdr:to>
    <xdr:pic>
      <xdr:nvPicPr>
        <xdr:cNvPr id="150" name="图片 149"/>
        <xdr:cNvPicPr/>
      </xdr:nvPicPr>
      <xdr:blipFill>
        <a:blip r:embed="rId5"/>
        <a:stretch>
          <a:fillRect/>
        </a:stretch>
      </xdr:blipFill>
      <xdr:spPr>
        <a:xfrm>
          <a:off x="2312035" y="206643605"/>
          <a:ext cx="1439545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240030</xdr:colOff>
      <xdr:row>162</xdr:row>
      <xdr:rowOff>1162685</xdr:rowOff>
    </xdr:from>
    <xdr:to>
      <xdr:col>3</xdr:col>
      <xdr:colOff>1680030</xdr:colOff>
      <xdr:row>162</xdr:row>
      <xdr:rowOff>2343133</xdr:rowOff>
    </xdr:to>
    <xdr:pic>
      <xdr:nvPicPr>
        <xdr:cNvPr id="152" name="图片 151"/>
        <xdr:cNvPicPr/>
      </xdr:nvPicPr>
      <xdr:blipFill>
        <a:blip r:embed="rId6"/>
        <a:stretch>
          <a:fillRect/>
        </a:stretch>
      </xdr:blipFill>
      <xdr:spPr>
        <a:xfrm>
          <a:off x="2238375" y="208974055"/>
          <a:ext cx="1439545" cy="1179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48260</xdr:colOff>
      <xdr:row>163</xdr:row>
      <xdr:rowOff>1217930</xdr:rowOff>
    </xdr:from>
    <xdr:to>
      <xdr:col>3</xdr:col>
      <xdr:colOff>1488260</xdr:colOff>
      <xdr:row>163</xdr:row>
      <xdr:rowOff>2401139</xdr:rowOff>
    </xdr:to>
    <xdr:pic>
      <xdr:nvPicPr>
        <xdr:cNvPr id="154" name="图片 153"/>
        <xdr:cNvPicPr/>
      </xdr:nvPicPr>
      <xdr:blipFill>
        <a:blip r:embed="rId5"/>
        <a:stretch>
          <a:fillRect/>
        </a:stretch>
      </xdr:blipFill>
      <xdr:spPr>
        <a:xfrm>
          <a:off x="2046605" y="211391500"/>
          <a:ext cx="1439545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84455</xdr:colOff>
      <xdr:row>164</xdr:row>
      <xdr:rowOff>1207770</xdr:rowOff>
    </xdr:from>
    <xdr:to>
      <xdr:col>3</xdr:col>
      <xdr:colOff>1524455</xdr:colOff>
      <xdr:row>165</xdr:row>
      <xdr:rowOff>66589</xdr:rowOff>
    </xdr:to>
    <xdr:pic>
      <xdr:nvPicPr>
        <xdr:cNvPr id="156" name="图片 155"/>
        <xdr:cNvPicPr/>
      </xdr:nvPicPr>
      <xdr:blipFill>
        <a:blip r:embed="rId6"/>
        <a:stretch>
          <a:fillRect/>
        </a:stretch>
      </xdr:blipFill>
      <xdr:spPr>
        <a:xfrm>
          <a:off x="2082800" y="213870540"/>
          <a:ext cx="143954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</xdr:colOff>
      <xdr:row>165</xdr:row>
      <xdr:rowOff>1191895</xdr:rowOff>
    </xdr:from>
    <xdr:to>
      <xdr:col>3</xdr:col>
      <xdr:colOff>1490910</xdr:colOff>
      <xdr:row>165</xdr:row>
      <xdr:rowOff>2378337</xdr:rowOff>
    </xdr:to>
    <xdr:pic>
      <xdr:nvPicPr>
        <xdr:cNvPr id="158" name="图片 157"/>
        <xdr:cNvPicPr/>
      </xdr:nvPicPr>
      <xdr:blipFill>
        <a:blip r:embed="rId7"/>
        <a:stretch>
          <a:fillRect/>
        </a:stretch>
      </xdr:blipFill>
      <xdr:spPr>
        <a:xfrm>
          <a:off x="2047875" y="216178765"/>
          <a:ext cx="144081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35934</xdr:colOff>
      <xdr:row>165</xdr:row>
      <xdr:rowOff>12487</xdr:rowOff>
    </xdr:from>
    <xdr:to>
      <xdr:col>3</xdr:col>
      <xdr:colOff>1475934</xdr:colOff>
      <xdr:row>165</xdr:row>
      <xdr:rowOff>1173854</xdr:rowOff>
    </xdr:to>
    <xdr:pic>
      <xdr:nvPicPr>
        <xdr:cNvPr id="59" name="图片 58"/>
        <xdr:cNvPicPr/>
      </xdr:nvPicPr>
      <xdr:blipFill>
        <a:blip r:embed="rId8"/>
        <a:stretch>
          <a:fillRect/>
        </a:stretch>
      </xdr:blipFill>
      <xdr:spPr>
        <a:xfrm>
          <a:off x="2033905" y="214998935"/>
          <a:ext cx="1440180" cy="1161415"/>
        </a:xfrm>
        <a:prstGeom prst="rect">
          <a:avLst/>
        </a:prstGeom>
      </xdr:spPr>
    </xdr:pic>
    <xdr:clientData/>
  </xdr:twoCellAnchor>
  <xdr:twoCellAnchor editAs="oneCell">
    <xdr:from>
      <xdr:col>3</xdr:col>
      <xdr:colOff>39756</xdr:colOff>
      <xdr:row>164</xdr:row>
      <xdr:rowOff>6626</xdr:rowOff>
    </xdr:from>
    <xdr:to>
      <xdr:col>3</xdr:col>
      <xdr:colOff>1479756</xdr:colOff>
      <xdr:row>164</xdr:row>
      <xdr:rowOff>1191438</xdr:rowOff>
    </xdr:to>
    <xdr:pic>
      <xdr:nvPicPr>
        <xdr:cNvPr id="173" name="图片 172"/>
        <xdr:cNvPicPr/>
      </xdr:nvPicPr>
      <xdr:blipFill>
        <a:blip r:embed="rId9"/>
        <a:stretch>
          <a:fillRect/>
        </a:stretch>
      </xdr:blipFill>
      <xdr:spPr>
        <a:xfrm>
          <a:off x="2037715" y="212669120"/>
          <a:ext cx="1440180" cy="1184910"/>
        </a:xfrm>
        <a:prstGeom prst="rect">
          <a:avLst/>
        </a:prstGeom>
      </xdr:spPr>
    </xdr:pic>
    <xdr:clientData/>
  </xdr:twoCellAnchor>
  <xdr:twoCellAnchor editAs="oneCell">
    <xdr:from>
      <xdr:col>3</xdr:col>
      <xdr:colOff>26505</xdr:colOff>
      <xdr:row>163</xdr:row>
      <xdr:rowOff>0</xdr:rowOff>
    </xdr:from>
    <xdr:to>
      <xdr:col>3</xdr:col>
      <xdr:colOff>1466505</xdr:colOff>
      <xdr:row>163</xdr:row>
      <xdr:rowOff>1184811</xdr:rowOff>
    </xdr:to>
    <xdr:pic>
      <xdr:nvPicPr>
        <xdr:cNvPr id="175" name="图片 174"/>
        <xdr:cNvPicPr/>
      </xdr:nvPicPr>
      <xdr:blipFill>
        <a:blip r:embed="rId10"/>
        <a:stretch>
          <a:fillRect/>
        </a:stretch>
      </xdr:blipFill>
      <xdr:spPr>
        <a:xfrm>
          <a:off x="2024380" y="210173570"/>
          <a:ext cx="1440180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231775</xdr:colOff>
      <xdr:row>161</xdr:row>
      <xdr:rowOff>26670</xdr:rowOff>
    </xdr:from>
    <xdr:to>
      <xdr:col>3</xdr:col>
      <xdr:colOff>1671775</xdr:colOff>
      <xdr:row>161</xdr:row>
      <xdr:rowOff>1211482</xdr:rowOff>
    </xdr:to>
    <xdr:pic>
      <xdr:nvPicPr>
        <xdr:cNvPr id="177" name="图片 176"/>
        <xdr:cNvPicPr/>
      </xdr:nvPicPr>
      <xdr:blipFill>
        <a:blip r:embed="rId11"/>
        <a:stretch>
          <a:fillRect/>
        </a:stretch>
      </xdr:blipFill>
      <xdr:spPr>
        <a:xfrm>
          <a:off x="2230120" y="205526640"/>
          <a:ext cx="1439545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262255</xdr:colOff>
      <xdr:row>162</xdr:row>
      <xdr:rowOff>19050</xdr:rowOff>
    </xdr:from>
    <xdr:to>
      <xdr:col>3</xdr:col>
      <xdr:colOff>1702255</xdr:colOff>
      <xdr:row>162</xdr:row>
      <xdr:rowOff>1203862</xdr:rowOff>
    </xdr:to>
    <xdr:pic>
      <xdr:nvPicPr>
        <xdr:cNvPr id="179" name="图片 178"/>
        <xdr:cNvPicPr/>
      </xdr:nvPicPr>
      <xdr:blipFill>
        <a:blip r:embed="rId12"/>
        <a:stretch>
          <a:fillRect/>
        </a:stretch>
      </xdr:blipFill>
      <xdr:spPr>
        <a:xfrm>
          <a:off x="2260600" y="207830420"/>
          <a:ext cx="1439545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316523</xdr:colOff>
      <xdr:row>153</xdr:row>
      <xdr:rowOff>5953</xdr:rowOff>
    </xdr:from>
    <xdr:to>
      <xdr:col>3</xdr:col>
      <xdr:colOff>1238564</xdr:colOff>
      <xdr:row>153</xdr:row>
      <xdr:rowOff>1191783</xdr:rowOff>
    </xdr:to>
    <xdr:pic>
      <xdr:nvPicPr>
        <xdr:cNvPr id="146" name="图片 145"/>
        <xdr:cNvPicPr/>
      </xdr:nvPicPr>
      <xdr:blipFill>
        <a:blip r:embed="rId13"/>
        <a:stretch>
          <a:fillRect/>
        </a:stretch>
      </xdr:blipFill>
      <xdr:spPr>
        <a:xfrm>
          <a:off x="2314575" y="195200905"/>
          <a:ext cx="922020" cy="1185545"/>
        </a:xfrm>
        <a:prstGeom prst="rect">
          <a:avLst/>
        </a:prstGeom>
      </xdr:spPr>
    </xdr:pic>
    <xdr:clientData/>
  </xdr:twoCellAnchor>
  <xdr:twoCellAnchor>
    <xdr:from>
      <xdr:col>3</xdr:col>
      <xdr:colOff>241935</xdr:colOff>
      <xdr:row>146</xdr:row>
      <xdr:rowOff>48895</xdr:rowOff>
    </xdr:from>
    <xdr:to>
      <xdr:col>3</xdr:col>
      <xdr:colOff>1833880</xdr:colOff>
      <xdr:row>147</xdr:row>
      <xdr:rowOff>8255</xdr:rowOff>
    </xdr:to>
    <xdr:grpSp>
      <xdr:nvGrpSpPr>
        <xdr:cNvPr id="73" name="组合 72"/>
        <xdr:cNvGrpSpPr/>
      </xdr:nvGrpSpPr>
      <xdr:grpSpPr>
        <a:xfrm>
          <a:off x="2240280" y="185113295"/>
          <a:ext cx="1511935" cy="2702560"/>
          <a:chOff x="5937" y="291460"/>
          <a:chExt cx="2507" cy="3555"/>
        </a:xfrm>
      </xdr:grpSpPr>
      <xdr:pic>
        <xdr:nvPicPr>
          <xdr:cNvPr id="137" name="图片 136" descr="微信图片_20250517170040"/>
          <xdr:cNvPicPr/>
        </xdr:nvPicPr>
        <xdr:blipFill>
          <a:blip r:embed="rId14"/>
          <a:stretch>
            <a:fillRect/>
          </a:stretch>
        </xdr:blipFill>
        <xdr:spPr>
          <a:xfrm>
            <a:off x="5937" y="291460"/>
            <a:ext cx="2267" cy="1863"/>
          </a:xfrm>
          <a:prstGeom prst="rect">
            <a:avLst/>
          </a:prstGeom>
        </xdr:spPr>
      </xdr:pic>
      <xdr:pic>
        <xdr:nvPicPr>
          <xdr:cNvPr id="151" name="图片 150"/>
          <xdr:cNvPicPr/>
        </xdr:nvPicPr>
        <xdr:blipFill>
          <a:blip r:embed="rId15"/>
          <a:stretch>
            <a:fillRect/>
          </a:stretch>
        </xdr:blipFill>
        <xdr:spPr>
          <a:xfrm>
            <a:off x="6178" y="293155"/>
            <a:ext cx="2267" cy="1861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269240</xdr:colOff>
      <xdr:row>153</xdr:row>
      <xdr:rowOff>1194435</xdr:rowOff>
    </xdr:from>
    <xdr:to>
      <xdr:col>3</xdr:col>
      <xdr:colOff>1709240</xdr:colOff>
      <xdr:row>153</xdr:row>
      <xdr:rowOff>2376693</xdr:rowOff>
    </xdr:to>
    <xdr:pic>
      <xdr:nvPicPr>
        <xdr:cNvPr id="153" name="图片 152"/>
        <xdr:cNvPicPr/>
      </xdr:nvPicPr>
      <xdr:blipFill>
        <a:blip r:embed="rId16"/>
        <a:stretch>
          <a:fillRect/>
        </a:stretch>
      </xdr:blipFill>
      <xdr:spPr>
        <a:xfrm>
          <a:off x="2267585" y="196389625"/>
          <a:ext cx="1439545" cy="1181735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425450</xdr:colOff>
      <xdr:row>75</xdr:row>
      <xdr:rowOff>22225</xdr:rowOff>
    </xdr:from>
    <xdr:to>
      <xdr:col>4</xdr:col>
      <xdr:colOff>111580</xdr:colOff>
      <xdr:row>75</xdr:row>
      <xdr:rowOff>1207035</xdr:rowOff>
    </xdr:to>
    <xdr:pic>
      <xdr:nvPicPr>
        <xdr:cNvPr id="8" name="图片 7"/>
        <xdr:cNvPicPr/>
      </xdr:nvPicPr>
      <xdr:blipFill>
        <a:blip r:embed="rId17"/>
        <a:stretch>
          <a:fillRect/>
        </a:stretch>
      </xdr:blipFill>
      <xdr:spPr>
        <a:xfrm>
          <a:off x="2423795" y="88865075"/>
          <a:ext cx="1439545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</xdr:colOff>
      <xdr:row>129</xdr:row>
      <xdr:rowOff>0</xdr:rowOff>
    </xdr:from>
    <xdr:to>
      <xdr:col>3</xdr:col>
      <xdr:colOff>1473617</xdr:colOff>
      <xdr:row>129</xdr:row>
      <xdr:rowOff>1184812</xdr:rowOff>
    </xdr:to>
    <xdr:pic>
      <xdr:nvPicPr>
        <xdr:cNvPr id="147" name="图片 146"/>
        <xdr:cNvPicPr/>
      </xdr:nvPicPr>
      <xdr:blipFill>
        <a:blip r:embed="rId18"/>
        <a:stretch>
          <a:fillRect/>
        </a:stretch>
      </xdr:blipFill>
      <xdr:spPr>
        <a:xfrm>
          <a:off x="2031365" y="161456370"/>
          <a:ext cx="1440180" cy="118427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129</xdr:row>
      <xdr:rowOff>1177925</xdr:rowOff>
    </xdr:from>
    <xdr:to>
      <xdr:col>3</xdr:col>
      <xdr:colOff>1528265</xdr:colOff>
      <xdr:row>129</xdr:row>
      <xdr:rowOff>2358502</xdr:rowOff>
    </xdr:to>
    <xdr:pic>
      <xdr:nvPicPr>
        <xdr:cNvPr id="157" name="图片 156"/>
        <xdr:cNvPicPr/>
      </xdr:nvPicPr>
      <xdr:blipFill>
        <a:blip r:embed="rId19"/>
        <a:stretch>
          <a:fillRect/>
        </a:stretch>
      </xdr:blipFill>
      <xdr:spPr>
        <a:xfrm>
          <a:off x="2086610" y="162634295"/>
          <a:ext cx="1439545" cy="118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6"/>
  <sheetViews>
    <sheetView tabSelected="1" zoomScale="90" zoomScaleNormal="90" workbookViewId="0">
      <pane xSplit="2" ySplit="2" topLeftCell="C173" activePane="bottomRight" state="frozen"/>
      <selection/>
      <selection pane="topRight"/>
      <selection pane="bottomLeft"/>
      <selection pane="bottomRight" activeCell="L3" sqref="L3"/>
    </sheetView>
  </sheetViews>
  <sheetFormatPr defaultColWidth="9" defaultRowHeight="15"/>
  <cols>
    <col min="1" max="1" width="5.05" style="6" customWidth="1"/>
    <col min="2" max="2" width="6.34166666666667" style="7" customWidth="1"/>
    <col min="3" max="3" width="14.8333333333333" style="7" customWidth="1"/>
    <col min="4" max="4" width="23.0166666666667" style="7" customWidth="1"/>
    <col min="5" max="5" width="8.56666666666667" style="7" customWidth="1"/>
    <col min="6" max="6" width="14.2833333333333" style="7" customWidth="1"/>
    <col min="7" max="7" width="3.89166666666667" style="7" customWidth="1"/>
    <col min="8" max="8" width="11.8166666666667" style="8" customWidth="1"/>
    <col min="9" max="9" width="15.3083333333333" style="9" customWidth="1"/>
    <col min="10" max="10" width="14.0416666666667" style="9" customWidth="1"/>
    <col min="11" max="16384" width="9" style="7"/>
  </cols>
  <sheetData>
    <row r="1" s="1" customFormat="1" ht="22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1"/>
    </row>
    <row r="2" s="2" customFormat="1" ht="31" customHeight="1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5" t="s">
        <v>9</v>
      </c>
      <c r="J2" s="15" t="s">
        <v>10</v>
      </c>
    </row>
    <row r="3" s="3" customFormat="1" ht="85.9" customHeight="1" spans="1:10">
      <c r="A3" s="16">
        <v>1</v>
      </c>
      <c r="B3" s="17" t="s">
        <v>11</v>
      </c>
      <c r="C3" s="17" t="s">
        <v>12</v>
      </c>
      <c r="D3" s="17" t="str">
        <f>_xlfn.DISPIMG("ID_9F4AE847BADA4DD1877F80AD06913B55",1)</f>
        <v>=DISPIMG("ID_9F4AE847BADA4DD1877F80AD06913B55",1)</v>
      </c>
      <c r="E3" s="17" t="s">
        <v>13</v>
      </c>
      <c r="F3" s="17" t="s">
        <v>14</v>
      </c>
      <c r="G3" s="17" t="s">
        <v>15</v>
      </c>
      <c r="H3" s="18">
        <v>124800</v>
      </c>
      <c r="I3" s="19"/>
      <c r="J3" s="19">
        <f>H3*I3</f>
        <v>0</v>
      </c>
    </row>
    <row r="4" s="3" customFormat="1" ht="85.9" customHeight="1" spans="1:10">
      <c r="A4" s="16">
        <v>2</v>
      </c>
      <c r="B4" s="17" t="s">
        <v>11</v>
      </c>
      <c r="C4" s="17" t="s">
        <v>16</v>
      </c>
      <c r="D4" s="17" t="str">
        <f>_xlfn.DISPIMG("ID_602D5F5952D34916A8E8947D967B7111",1)</f>
        <v>=DISPIMG("ID_602D5F5952D34916A8E8947D967B7111",1)</v>
      </c>
      <c r="E4" s="17" t="s">
        <v>17</v>
      </c>
      <c r="F4" s="17" t="s">
        <v>18</v>
      </c>
      <c r="G4" s="17" t="s">
        <v>15</v>
      </c>
      <c r="H4" s="18">
        <v>31200</v>
      </c>
      <c r="I4" s="19"/>
      <c r="J4" s="19">
        <f t="shared" ref="J4:J35" si="0">H4*I4</f>
        <v>0</v>
      </c>
    </row>
    <row r="5" s="3" customFormat="1" ht="85.9" customHeight="1" spans="1:10">
      <c r="A5" s="16">
        <v>3</v>
      </c>
      <c r="B5" s="17" t="s">
        <v>11</v>
      </c>
      <c r="C5" s="17" t="s">
        <v>19</v>
      </c>
      <c r="D5" s="17" t="str">
        <f>_xlfn.DISPIMG("ID_590454BD703E4E2B9510B35B787ED344",1)</f>
        <v>=DISPIMG("ID_590454BD703E4E2B9510B35B787ED344",1)</v>
      </c>
      <c r="E5" s="17" t="s">
        <v>20</v>
      </c>
      <c r="F5" s="17" t="s">
        <v>21</v>
      </c>
      <c r="G5" s="17" t="s">
        <v>15</v>
      </c>
      <c r="H5" s="18">
        <v>5200</v>
      </c>
      <c r="I5" s="19"/>
      <c r="J5" s="19">
        <f t="shared" si="0"/>
        <v>0</v>
      </c>
    </row>
    <row r="6" s="3" customFormat="1" ht="85.9" customHeight="1" spans="1:10">
      <c r="A6" s="16">
        <v>4</v>
      </c>
      <c r="B6" s="17" t="s">
        <v>22</v>
      </c>
      <c r="C6" s="17" t="s">
        <v>23</v>
      </c>
      <c r="D6" s="17" t="str">
        <f>_xlfn.DISPIMG("ID_3E75BCABD2DA4B9F8607FA42CDC532BA",1)</f>
        <v>=DISPIMG("ID_3E75BCABD2DA4B9F8607FA42CDC532BA",1)</v>
      </c>
      <c r="E6" s="17" t="s">
        <v>24</v>
      </c>
      <c r="F6" s="20" t="s">
        <v>25</v>
      </c>
      <c r="G6" s="17" t="s">
        <v>15</v>
      </c>
      <c r="H6" s="18">
        <v>304200</v>
      </c>
      <c r="I6" s="19"/>
      <c r="J6" s="19">
        <f t="shared" si="0"/>
        <v>0</v>
      </c>
    </row>
    <row r="7" s="3" customFormat="1" ht="85.9" customHeight="1" spans="1:10">
      <c r="A7" s="16">
        <v>5</v>
      </c>
      <c r="B7" s="20" t="s">
        <v>22</v>
      </c>
      <c r="C7" s="17" t="s">
        <v>26</v>
      </c>
      <c r="D7" s="17" t="str">
        <f>_xlfn.DISPIMG("ID_B694FD64C70145308B20FE4EB9C1B2D1",1)</f>
        <v>=DISPIMG("ID_B694FD64C70145308B20FE4EB9C1B2D1",1)</v>
      </c>
      <c r="E7" s="17" t="s">
        <v>27</v>
      </c>
      <c r="F7" s="20" t="s">
        <v>28</v>
      </c>
      <c r="G7" s="20" t="s">
        <v>15</v>
      </c>
      <c r="H7" s="18">
        <v>83200</v>
      </c>
      <c r="I7" s="19"/>
      <c r="J7" s="19">
        <f t="shared" si="0"/>
        <v>0</v>
      </c>
    </row>
    <row r="8" s="3" customFormat="1" ht="85.9" customHeight="1" spans="1:10">
      <c r="A8" s="16">
        <v>6</v>
      </c>
      <c r="B8" s="17" t="s">
        <v>22</v>
      </c>
      <c r="C8" s="17" t="s">
        <v>29</v>
      </c>
      <c r="D8" s="17" t="str">
        <f>_xlfn.DISPIMG("ID_B569A07F426D48CEAFA2DCDBBD8C916D",1)</f>
        <v>=DISPIMG("ID_B569A07F426D48CEAFA2DCDBBD8C916D",1)</v>
      </c>
      <c r="E8" s="17" t="s">
        <v>30</v>
      </c>
      <c r="F8" s="17" t="s">
        <v>31</v>
      </c>
      <c r="G8" s="17" t="s">
        <v>15</v>
      </c>
      <c r="H8" s="18">
        <v>26000</v>
      </c>
      <c r="I8" s="19"/>
      <c r="J8" s="19">
        <f t="shared" si="0"/>
        <v>0</v>
      </c>
    </row>
    <row r="9" s="3" customFormat="1" ht="85.9" customHeight="1" spans="1:10">
      <c r="A9" s="16">
        <v>7</v>
      </c>
      <c r="B9" s="17" t="s">
        <v>22</v>
      </c>
      <c r="C9" s="17" t="s">
        <v>32</v>
      </c>
      <c r="D9" s="17" t="str">
        <f>_xlfn.DISPIMG("ID_EDDB1C3AD31340D097EF5413861C8969",1)</f>
        <v>=DISPIMG("ID_EDDB1C3AD31340D097EF5413861C8969",1)</v>
      </c>
      <c r="E9" s="17" t="s">
        <v>33</v>
      </c>
      <c r="F9" s="17" t="s">
        <v>34</v>
      </c>
      <c r="G9" s="17" t="s">
        <v>15</v>
      </c>
      <c r="H9" s="18">
        <v>36400</v>
      </c>
      <c r="I9" s="19"/>
      <c r="J9" s="19">
        <f t="shared" si="0"/>
        <v>0</v>
      </c>
    </row>
    <row r="10" s="3" customFormat="1" ht="85.9" customHeight="1" spans="1:10">
      <c r="A10" s="16">
        <v>8</v>
      </c>
      <c r="B10" s="17" t="s">
        <v>22</v>
      </c>
      <c r="C10" s="17" t="s">
        <v>35</v>
      </c>
      <c r="D10" s="17" t="str">
        <f>_xlfn.DISPIMG("ID_739C2D28C426491F8CCA64A97CABE576",1)</f>
        <v>=DISPIMG("ID_739C2D28C426491F8CCA64A97CABE576",1)</v>
      </c>
      <c r="E10" s="17" t="s">
        <v>33</v>
      </c>
      <c r="F10" s="17" t="s">
        <v>36</v>
      </c>
      <c r="G10" s="17" t="s">
        <v>15</v>
      </c>
      <c r="H10" s="18">
        <v>49400</v>
      </c>
      <c r="I10" s="19"/>
      <c r="J10" s="19">
        <f t="shared" si="0"/>
        <v>0</v>
      </c>
    </row>
    <row r="11" s="3" customFormat="1" ht="85.9" customHeight="1" spans="1:10">
      <c r="A11" s="16">
        <v>9</v>
      </c>
      <c r="B11" s="17" t="s">
        <v>37</v>
      </c>
      <c r="C11" s="17" t="s">
        <v>38</v>
      </c>
      <c r="D11" s="17" t="str">
        <f>_xlfn.DISPIMG("ID_EC83AD265A97423F962FAB259F73427B",1)</f>
        <v>=DISPIMG("ID_EC83AD265A97423F962FAB259F73427B",1)</v>
      </c>
      <c r="E11" s="17" t="s">
        <v>24</v>
      </c>
      <c r="F11" s="17" t="s">
        <v>39</v>
      </c>
      <c r="G11" s="17" t="s">
        <v>40</v>
      </c>
      <c r="H11" s="18">
        <v>234000</v>
      </c>
      <c r="I11" s="19"/>
      <c r="J11" s="19">
        <f t="shared" si="0"/>
        <v>0</v>
      </c>
    </row>
    <row r="12" s="3" customFormat="1" ht="85.9" customHeight="1" spans="1:10">
      <c r="A12" s="16">
        <v>10</v>
      </c>
      <c r="B12" s="17" t="s">
        <v>37</v>
      </c>
      <c r="C12" s="17" t="s">
        <v>41</v>
      </c>
      <c r="D12" s="17" t="str">
        <f>_xlfn.DISPIMG("ID_65D30B6F12F148BB98CF23575714E55A",1)</f>
        <v>=DISPIMG("ID_65D30B6F12F148BB98CF23575714E55A",1)</v>
      </c>
      <c r="E12" s="17" t="s">
        <v>27</v>
      </c>
      <c r="F12" s="17" t="s">
        <v>42</v>
      </c>
      <c r="G12" s="17" t="s">
        <v>40</v>
      </c>
      <c r="H12" s="18">
        <v>145600</v>
      </c>
      <c r="I12" s="19"/>
      <c r="J12" s="19">
        <f t="shared" si="0"/>
        <v>0</v>
      </c>
    </row>
    <row r="13" s="3" customFormat="1" ht="85.9" customHeight="1" spans="1:10">
      <c r="A13" s="16">
        <v>11</v>
      </c>
      <c r="B13" s="17" t="s">
        <v>37</v>
      </c>
      <c r="C13" s="17" t="s">
        <v>43</v>
      </c>
      <c r="D13" s="17" t="str">
        <f>_xlfn.DISPIMG("ID_8902C642F7B74228B610903563742C6D",1)</f>
        <v>=DISPIMG("ID_8902C642F7B74228B610903563742C6D",1)</v>
      </c>
      <c r="E13" s="17" t="s">
        <v>44</v>
      </c>
      <c r="F13" s="17" t="s">
        <v>45</v>
      </c>
      <c r="G13" s="17" t="s">
        <v>40</v>
      </c>
      <c r="H13" s="18">
        <v>26000</v>
      </c>
      <c r="I13" s="19"/>
      <c r="J13" s="19">
        <f t="shared" si="0"/>
        <v>0</v>
      </c>
    </row>
    <row r="14" s="3" customFormat="1" ht="85.9" customHeight="1" spans="1:10">
      <c r="A14" s="16">
        <v>12</v>
      </c>
      <c r="B14" s="17" t="s">
        <v>11</v>
      </c>
      <c r="C14" s="17" t="s">
        <v>46</v>
      </c>
      <c r="D14" s="17" t="str">
        <f>_xlfn.DISPIMG("ID_A302D73C397B45E18B2625CF07082D30",1)</f>
        <v>=DISPIMG("ID_A302D73C397B45E18B2625CF07082D30",1)</v>
      </c>
      <c r="E14" s="17" t="s">
        <v>24</v>
      </c>
      <c r="F14" s="17" t="s">
        <v>47</v>
      </c>
      <c r="G14" s="17" t="s">
        <v>15</v>
      </c>
      <c r="H14" s="18">
        <v>598338</v>
      </c>
      <c r="I14" s="19"/>
      <c r="J14" s="19">
        <f t="shared" si="0"/>
        <v>0</v>
      </c>
    </row>
    <row r="15" s="3" customFormat="1" ht="85.9" customHeight="1" spans="1:10">
      <c r="A15" s="16">
        <v>13</v>
      </c>
      <c r="B15" s="17" t="s">
        <v>11</v>
      </c>
      <c r="C15" s="17" t="s">
        <v>48</v>
      </c>
      <c r="D15" s="17" t="str">
        <f>_xlfn.DISPIMG("ID_698150B8268048D0B6EBFE102662B74D",1)</f>
        <v>=DISPIMG("ID_698150B8268048D0B6EBFE102662B74D",1)</v>
      </c>
      <c r="E15" s="17" t="s">
        <v>49</v>
      </c>
      <c r="F15" s="17" t="s">
        <v>50</v>
      </c>
      <c r="G15" s="17" t="s">
        <v>51</v>
      </c>
      <c r="H15" s="18">
        <v>39000</v>
      </c>
      <c r="I15" s="19"/>
      <c r="J15" s="19">
        <f t="shared" si="0"/>
        <v>0</v>
      </c>
    </row>
    <row r="16" s="3" customFormat="1" ht="85.9" customHeight="1" spans="1:10">
      <c r="A16" s="16">
        <v>14</v>
      </c>
      <c r="B16" s="17" t="s">
        <v>11</v>
      </c>
      <c r="C16" s="17" t="s">
        <v>52</v>
      </c>
      <c r="D16" s="17" t="str">
        <f>_xlfn.DISPIMG("ID_5C5C2F327ED54C61B8BDF88564CC6FFF",1)</f>
        <v>=DISPIMG("ID_5C5C2F327ED54C61B8BDF88564CC6FFF",1)</v>
      </c>
      <c r="E16" s="17" t="s">
        <v>49</v>
      </c>
      <c r="F16" s="17" t="s">
        <v>53</v>
      </c>
      <c r="G16" s="17" t="s">
        <v>51</v>
      </c>
      <c r="H16" s="18">
        <v>34970</v>
      </c>
      <c r="I16" s="19"/>
      <c r="J16" s="19">
        <f t="shared" si="0"/>
        <v>0</v>
      </c>
    </row>
    <row r="17" s="3" customFormat="1" ht="85.9" customHeight="1" spans="1:10">
      <c r="A17" s="16">
        <v>15</v>
      </c>
      <c r="B17" s="17" t="s">
        <v>11</v>
      </c>
      <c r="C17" s="17" t="s">
        <v>54</v>
      </c>
      <c r="D17" s="17" t="str">
        <f>_xlfn.DISPIMG("ID_190D9BE16A364462BFF6E108E58C1F9E",1)</f>
        <v>=DISPIMG("ID_190D9BE16A364462BFF6E108E58C1F9E",1)</v>
      </c>
      <c r="E17" s="17" t="s">
        <v>24</v>
      </c>
      <c r="F17" s="17" t="s">
        <v>55</v>
      </c>
      <c r="G17" s="17" t="s">
        <v>15</v>
      </c>
      <c r="H17" s="18">
        <v>26000</v>
      </c>
      <c r="I17" s="19"/>
      <c r="J17" s="19">
        <f t="shared" si="0"/>
        <v>0</v>
      </c>
    </row>
    <row r="18" s="3" customFormat="1" ht="85.9" customHeight="1" spans="1:10">
      <c r="A18" s="16">
        <v>16</v>
      </c>
      <c r="B18" s="17" t="s">
        <v>11</v>
      </c>
      <c r="C18" s="17" t="s">
        <v>56</v>
      </c>
      <c r="D18" s="17" t="str">
        <f>_xlfn.DISPIMG("ID_B454B13205FC4526B091CA2A9710967A",1)</f>
        <v>=DISPIMG("ID_B454B13205FC4526B091CA2A9710967A",1)</v>
      </c>
      <c r="E18" s="17" t="s">
        <v>57</v>
      </c>
      <c r="F18" s="17" t="s">
        <v>58</v>
      </c>
      <c r="G18" s="17" t="s">
        <v>59</v>
      </c>
      <c r="H18" s="18">
        <v>15974.4</v>
      </c>
      <c r="I18" s="19"/>
      <c r="J18" s="19">
        <f t="shared" si="0"/>
        <v>0</v>
      </c>
    </row>
    <row r="19" s="3" customFormat="1" ht="85.9" customHeight="1" spans="1:10">
      <c r="A19" s="16">
        <v>17</v>
      </c>
      <c r="B19" s="17" t="s">
        <v>11</v>
      </c>
      <c r="C19" s="17" t="s">
        <v>60</v>
      </c>
      <c r="D19" s="17" t="str">
        <f>_xlfn.DISPIMG("ID_2F4D9E6103DD40438F38A4285FDCD034",1)</f>
        <v>=DISPIMG("ID_2F4D9E6103DD40438F38A4285FDCD034",1)</v>
      </c>
      <c r="E19" s="17" t="s">
        <v>61</v>
      </c>
      <c r="F19" s="17" t="s">
        <v>62</v>
      </c>
      <c r="G19" s="17" t="s">
        <v>15</v>
      </c>
      <c r="H19" s="18">
        <v>22035</v>
      </c>
      <c r="I19" s="19"/>
      <c r="J19" s="19">
        <f t="shared" si="0"/>
        <v>0</v>
      </c>
    </row>
    <row r="20" s="3" customFormat="1" ht="85.9" customHeight="1" spans="1:10">
      <c r="A20" s="16">
        <v>18</v>
      </c>
      <c r="B20" s="17" t="s">
        <v>11</v>
      </c>
      <c r="C20" s="17" t="s">
        <v>63</v>
      </c>
      <c r="D20" s="17" t="str">
        <f>_xlfn.DISPIMG("ID_D30288FBB33644368B4AAFE61DC3E6D7",1)</f>
        <v>=DISPIMG("ID_D30288FBB33644368B4AAFE61DC3E6D7",1)</v>
      </c>
      <c r="E20" s="17" t="s">
        <v>27</v>
      </c>
      <c r="F20" s="17" t="s">
        <v>64</v>
      </c>
      <c r="G20" s="17" t="s">
        <v>15</v>
      </c>
      <c r="H20" s="18">
        <v>5772</v>
      </c>
      <c r="I20" s="19"/>
      <c r="J20" s="19">
        <f t="shared" si="0"/>
        <v>0</v>
      </c>
    </row>
    <row r="21" s="3" customFormat="1" ht="85.9" customHeight="1" spans="1:10">
      <c r="A21" s="16">
        <v>19</v>
      </c>
      <c r="B21" s="17" t="s">
        <v>11</v>
      </c>
      <c r="C21" s="17" t="s">
        <v>65</v>
      </c>
      <c r="D21" s="17" t="str">
        <f>_xlfn.DISPIMG("ID_63EB22959A824152808923DECC7A6915",1)</f>
        <v>=DISPIMG("ID_63EB22959A824152808923DECC7A6915",1)</v>
      </c>
      <c r="E21" s="17" t="s">
        <v>66</v>
      </c>
      <c r="F21" s="17" t="s">
        <v>67</v>
      </c>
      <c r="G21" s="17" t="s">
        <v>15</v>
      </c>
      <c r="H21" s="18">
        <v>19500</v>
      </c>
      <c r="I21" s="19"/>
      <c r="J21" s="19">
        <f t="shared" si="0"/>
        <v>0</v>
      </c>
    </row>
    <row r="22" s="3" customFormat="1" ht="85.9" customHeight="1" spans="1:10">
      <c r="A22" s="16">
        <v>20</v>
      </c>
      <c r="B22" s="17" t="s">
        <v>11</v>
      </c>
      <c r="C22" s="17" t="s">
        <v>68</v>
      </c>
      <c r="D22" s="17" t="str">
        <f>_xlfn.DISPIMG("ID_29C85947E8454316A9B8A7006910D1D0",1)</f>
        <v>=DISPIMG("ID_29C85947E8454316A9B8A7006910D1D0",1)</v>
      </c>
      <c r="E22" s="17" t="s">
        <v>44</v>
      </c>
      <c r="F22" s="17" t="s">
        <v>69</v>
      </c>
      <c r="G22" s="17" t="s">
        <v>15</v>
      </c>
      <c r="H22" s="18">
        <v>16250</v>
      </c>
      <c r="I22" s="19"/>
      <c r="J22" s="19">
        <f t="shared" si="0"/>
        <v>0</v>
      </c>
    </row>
    <row r="23" s="3" customFormat="1" ht="85.9" customHeight="1" spans="1:10">
      <c r="A23" s="16">
        <v>21</v>
      </c>
      <c r="B23" s="17" t="s">
        <v>11</v>
      </c>
      <c r="C23" s="17" t="s">
        <v>70</v>
      </c>
      <c r="D23" s="17" t="str">
        <f>_xlfn.DISPIMG("ID_76B91F4372AF4C65A9DCDB9B0C38C404",1)</f>
        <v>=DISPIMG("ID_76B91F4372AF4C65A9DCDB9B0C38C404",1)</v>
      </c>
      <c r="E23" s="17" t="s">
        <v>71</v>
      </c>
      <c r="F23" s="17" t="s">
        <v>72</v>
      </c>
      <c r="G23" s="17" t="s">
        <v>15</v>
      </c>
      <c r="H23" s="18">
        <v>15600</v>
      </c>
      <c r="I23" s="19"/>
      <c r="J23" s="19">
        <f t="shared" si="0"/>
        <v>0</v>
      </c>
    </row>
    <row r="24" s="4" customFormat="1" ht="85.9" customHeight="1" spans="1:10">
      <c r="A24" s="16">
        <v>22</v>
      </c>
      <c r="B24" s="17" t="s">
        <v>11</v>
      </c>
      <c r="C24" s="17" t="s">
        <v>73</v>
      </c>
      <c r="D24" s="17" t="str">
        <f>_xlfn.DISPIMG("ID_2C12CA9A04884BDCABB660F73FF08C91",1)</f>
        <v>=DISPIMG("ID_2C12CA9A04884BDCABB660F73FF08C91",1)</v>
      </c>
      <c r="E24" s="17" t="s">
        <v>24</v>
      </c>
      <c r="F24" s="17" t="s">
        <v>74</v>
      </c>
      <c r="G24" s="17" t="s">
        <v>15</v>
      </c>
      <c r="H24" s="18">
        <v>9100</v>
      </c>
      <c r="I24" s="19"/>
      <c r="J24" s="19">
        <f t="shared" si="0"/>
        <v>0</v>
      </c>
    </row>
    <row r="25" s="3" customFormat="1" ht="85.9" customHeight="1" spans="1:10">
      <c r="A25" s="16">
        <v>23</v>
      </c>
      <c r="B25" s="17" t="s">
        <v>11</v>
      </c>
      <c r="C25" s="17" t="s">
        <v>75</v>
      </c>
      <c r="D25" s="17" t="str">
        <f>_xlfn.DISPIMG("ID_91003AC16DCC4AD6BF47B133849C314B",1)</f>
        <v>=DISPIMG("ID_91003AC16DCC4AD6BF47B133849C314B",1)</v>
      </c>
      <c r="E25" s="17" t="s">
        <v>76</v>
      </c>
      <c r="F25" s="17" t="s">
        <v>77</v>
      </c>
      <c r="G25" s="17" t="s">
        <v>15</v>
      </c>
      <c r="H25" s="18">
        <v>8060</v>
      </c>
      <c r="I25" s="19"/>
      <c r="J25" s="19">
        <f t="shared" si="0"/>
        <v>0</v>
      </c>
    </row>
    <row r="26" s="3" customFormat="1" ht="85.9" customHeight="1" spans="1:10">
      <c r="A26" s="16">
        <v>24</v>
      </c>
      <c r="B26" s="17" t="s">
        <v>11</v>
      </c>
      <c r="C26" s="17" t="s">
        <v>78</v>
      </c>
      <c r="D26" s="17" t="str">
        <f>_xlfn.DISPIMG("ID_C1CEA303F93F4DCAA13FE44D3E1FB61E",1)</f>
        <v>=DISPIMG("ID_C1CEA303F93F4DCAA13FE44D3E1FB61E",1)</v>
      </c>
      <c r="E26" s="17" t="s">
        <v>79</v>
      </c>
      <c r="F26" s="21" t="s">
        <v>80</v>
      </c>
      <c r="G26" s="17" t="s">
        <v>15</v>
      </c>
      <c r="H26" s="18">
        <v>7020</v>
      </c>
      <c r="I26" s="19"/>
      <c r="J26" s="19">
        <f t="shared" si="0"/>
        <v>0</v>
      </c>
    </row>
    <row r="27" s="3" customFormat="1" ht="99" customHeight="1" spans="1:10">
      <c r="A27" s="16">
        <v>25</v>
      </c>
      <c r="B27" s="17" t="s">
        <v>11</v>
      </c>
      <c r="C27" s="17" t="s">
        <v>81</v>
      </c>
      <c r="D27" s="17" t="str">
        <f>_xlfn.DISPIMG("ID_C3E975217BDC4769B50E25B6D353265B",1)</f>
        <v>=DISPIMG("ID_C3E975217BDC4769B50E25B6D353265B",1)</v>
      </c>
      <c r="E27" s="17" t="s">
        <v>82</v>
      </c>
      <c r="F27" s="17" t="s">
        <v>83</v>
      </c>
      <c r="G27" s="17" t="s">
        <v>15</v>
      </c>
      <c r="H27" s="18">
        <v>3900</v>
      </c>
      <c r="I27" s="19"/>
      <c r="J27" s="19">
        <f t="shared" si="0"/>
        <v>0</v>
      </c>
    </row>
    <row r="28" s="3" customFormat="1" ht="85.9" customHeight="1" spans="1:10">
      <c r="A28" s="16">
        <v>26</v>
      </c>
      <c r="B28" s="17" t="s">
        <v>11</v>
      </c>
      <c r="C28" s="17" t="s">
        <v>84</v>
      </c>
      <c r="D28" s="17" t="str">
        <f>_xlfn.DISPIMG("ID_62962A9935D643FA9F2F26B76D08DBA6",1)</f>
        <v>=DISPIMG("ID_62962A9935D643FA9F2F26B76D08DBA6",1)</v>
      </c>
      <c r="E28" s="17" t="s">
        <v>24</v>
      </c>
      <c r="F28" s="17" t="s">
        <v>85</v>
      </c>
      <c r="G28" s="17" t="s">
        <v>15</v>
      </c>
      <c r="H28" s="18">
        <v>11700</v>
      </c>
      <c r="I28" s="19"/>
      <c r="J28" s="19">
        <f t="shared" si="0"/>
        <v>0</v>
      </c>
    </row>
    <row r="29" s="4" customFormat="1" ht="96" customHeight="1" spans="1:10">
      <c r="A29" s="16">
        <v>27</v>
      </c>
      <c r="B29" s="17" t="s">
        <v>11</v>
      </c>
      <c r="C29" s="17" t="s">
        <v>86</v>
      </c>
      <c r="D29" s="17" t="str">
        <f>_xlfn.DISPIMG("ID_35054A6D209F4C35A1C2BE5C3B4BB7D6",1)</f>
        <v>=DISPIMG("ID_35054A6D209F4C35A1C2BE5C3B4BB7D6",1)</v>
      </c>
      <c r="E29" s="17" t="s">
        <v>24</v>
      </c>
      <c r="F29" s="17" t="s">
        <v>87</v>
      </c>
      <c r="G29" s="17" t="s">
        <v>15</v>
      </c>
      <c r="H29" s="18">
        <v>5694</v>
      </c>
      <c r="I29" s="19"/>
      <c r="J29" s="19">
        <f t="shared" si="0"/>
        <v>0</v>
      </c>
    </row>
    <row r="30" s="3" customFormat="1" ht="85.9" customHeight="1" spans="1:10">
      <c r="A30" s="16">
        <v>28</v>
      </c>
      <c r="B30" s="17" t="s">
        <v>11</v>
      </c>
      <c r="C30" s="17" t="s">
        <v>88</v>
      </c>
      <c r="D30" s="17" t="str">
        <f>_xlfn.DISPIMG("ID_A643AAAC507D4B0799A58CD5C2EA0C6E",1)</f>
        <v>=DISPIMG("ID_A643AAAC507D4B0799A58CD5C2EA0C6E",1)</v>
      </c>
      <c r="E30" s="17" t="s">
        <v>89</v>
      </c>
      <c r="F30" s="17" t="s">
        <v>90</v>
      </c>
      <c r="G30" s="17" t="s">
        <v>15</v>
      </c>
      <c r="H30" s="18">
        <v>4810</v>
      </c>
      <c r="I30" s="19"/>
      <c r="J30" s="19">
        <f t="shared" si="0"/>
        <v>0</v>
      </c>
    </row>
    <row r="31" s="3" customFormat="1" ht="100" customHeight="1" spans="1:10">
      <c r="A31" s="16">
        <v>29</v>
      </c>
      <c r="B31" s="17" t="s">
        <v>11</v>
      </c>
      <c r="C31" s="17" t="s">
        <v>91</v>
      </c>
      <c r="D31" s="17" t="str">
        <f>_xlfn.DISPIMG("ID_5AEA089F138E4BF1BEC1D7B1CA795A9B",1)</f>
        <v>=DISPIMG("ID_5AEA089F138E4BF1BEC1D7B1CA795A9B",1)</v>
      </c>
      <c r="E31" s="17" t="s">
        <v>24</v>
      </c>
      <c r="F31" s="17" t="s">
        <v>92</v>
      </c>
      <c r="G31" s="17" t="s">
        <v>15</v>
      </c>
      <c r="H31" s="18">
        <v>10140</v>
      </c>
      <c r="I31" s="19"/>
      <c r="J31" s="19">
        <f t="shared" si="0"/>
        <v>0</v>
      </c>
    </row>
    <row r="32" s="3" customFormat="1" ht="101" customHeight="1" spans="1:10">
      <c r="A32" s="16">
        <v>30</v>
      </c>
      <c r="B32" s="17" t="s">
        <v>11</v>
      </c>
      <c r="C32" s="17" t="s">
        <v>93</v>
      </c>
      <c r="D32" s="17" t="str">
        <f>_xlfn.DISPIMG("ID_5FC90C24675045518098E9CE8B43BB89",1)</f>
        <v>=DISPIMG("ID_5FC90C24675045518098E9CE8B43BB89",1)</v>
      </c>
      <c r="E32" s="17" t="s">
        <v>94</v>
      </c>
      <c r="F32" s="17" t="s">
        <v>95</v>
      </c>
      <c r="G32" s="17" t="s">
        <v>15</v>
      </c>
      <c r="H32" s="18">
        <v>4160</v>
      </c>
      <c r="I32" s="19"/>
      <c r="J32" s="19">
        <f t="shared" si="0"/>
        <v>0</v>
      </c>
    </row>
    <row r="33" s="4" customFormat="1" ht="97" customHeight="1" spans="1:10">
      <c r="A33" s="16">
        <v>31</v>
      </c>
      <c r="B33" s="17" t="s">
        <v>11</v>
      </c>
      <c r="C33" s="17" t="s">
        <v>96</v>
      </c>
      <c r="D33" s="17" t="str">
        <f>_xlfn.DISPIMG("ID_2C356770ED9C458A9BE769F4BAE13D00",1)</f>
        <v>=DISPIMG("ID_2C356770ED9C458A9BE769F4BAE13D00",1)</v>
      </c>
      <c r="E33" s="17" t="s">
        <v>57</v>
      </c>
      <c r="F33" s="17" t="s">
        <v>97</v>
      </c>
      <c r="G33" s="17" t="s">
        <v>59</v>
      </c>
      <c r="H33" s="18">
        <v>2004.6</v>
      </c>
      <c r="I33" s="19"/>
      <c r="J33" s="19">
        <f t="shared" si="0"/>
        <v>0</v>
      </c>
    </row>
    <row r="34" s="3" customFormat="1" ht="98" customHeight="1" spans="1:10">
      <c r="A34" s="16">
        <v>32</v>
      </c>
      <c r="B34" s="17" t="s">
        <v>11</v>
      </c>
      <c r="C34" s="17" t="s">
        <v>98</v>
      </c>
      <c r="D34" s="17" t="str">
        <f>_xlfn.DISPIMG("ID_E166C50D7579460DA53A20D39621CCC6",1)</f>
        <v>=DISPIMG("ID_E166C50D7579460DA53A20D39621CCC6",1)</v>
      </c>
      <c r="E34" s="17" t="s">
        <v>99</v>
      </c>
      <c r="F34" s="17" t="s">
        <v>100</v>
      </c>
      <c r="G34" s="17" t="s">
        <v>15</v>
      </c>
      <c r="H34" s="18">
        <v>3900</v>
      </c>
      <c r="I34" s="19"/>
      <c r="J34" s="19">
        <f t="shared" si="0"/>
        <v>0</v>
      </c>
    </row>
    <row r="35" s="3" customFormat="1" ht="97" customHeight="1" spans="1:10">
      <c r="A35" s="16">
        <v>33</v>
      </c>
      <c r="B35" s="17" t="s">
        <v>11</v>
      </c>
      <c r="C35" s="17" t="s">
        <v>101</v>
      </c>
      <c r="D35" s="17" t="str">
        <f>_xlfn.DISPIMG("ID_C8E23EAC09834BF69D8D7714C0D4FA25",1)</f>
        <v>=DISPIMG("ID_C8E23EAC09834BF69D8D7714C0D4FA25",1)</v>
      </c>
      <c r="E35" s="17" t="s">
        <v>102</v>
      </c>
      <c r="F35" s="17" t="s">
        <v>103</v>
      </c>
      <c r="G35" s="17" t="s">
        <v>15</v>
      </c>
      <c r="H35" s="18">
        <v>3380</v>
      </c>
      <c r="I35" s="19"/>
      <c r="J35" s="19">
        <f t="shared" si="0"/>
        <v>0</v>
      </c>
    </row>
    <row r="36" s="3" customFormat="1" ht="85.9" customHeight="1" spans="1:10">
      <c r="A36" s="16">
        <v>34</v>
      </c>
      <c r="B36" s="17" t="s">
        <v>11</v>
      </c>
      <c r="C36" s="17" t="s">
        <v>104</v>
      </c>
      <c r="D36" s="17" t="str">
        <f>_xlfn.DISPIMG("ID_DE97B30EE3A84F9AA92BF638E58A4E3B",1)</f>
        <v>=DISPIMG("ID_DE97B30EE3A84F9AA92BF638E58A4E3B",1)</v>
      </c>
      <c r="E36" s="17" t="s">
        <v>105</v>
      </c>
      <c r="F36" s="17" t="s">
        <v>106</v>
      </c>
      <c r="G36" s="17" t="s">
        <v>15</v>
      </c>
      <c r="H36" s="18">
        <v>3510</v>
      </c>
      <c r="I36" s="19"/>
      <c r="J36" s="19">
        <f t="shared" ref="J36:J68" si="1">H36*I36</f>
        <v>0</v>
      </c>
    </row>
    <row r="37" s="3" customFormat="1" ht="85.9" customHeight="1" spans="1:10">
      <c r="A37" s="16">
        <v>35</v>
      </c>
      <c r="B37" s="17" t="s">
        <v>11</v>
      </c>
      <c r="C37" s="17" t="s">
        <v>107</v>
      </c>
      <c r="D37" s="17" t="str">
        <f>_xlfn.DISPIMG("ID_B5B59F55A21F4B7BB62738AA4FC68E2B",1)</f>
        <v>=DISPIMG("ID_B5B59F55A21F4B7BB62738AA4FC68E2B",1)</v>
      </c>
      <c r="E37" s="17" t="s">
        <v>44</v>
      </c>
      <c r="F37" s="17" t="s">
        <v>108</v>
      </c>
      <c r="G37" s="17" t="s">
        <v>15</v>
      </c>
      <c r="H37" s="18">
        <v>3250</v>
      </c>
      <c r="I37" s="19"/>
      <c r="J37" s="19">
        <f t="shared" si="1"/>
        <v>0</v>
      </c>
    </row>
    <row r="38" s="3" customFormat="1" ht="100" customHeight="1" spans="1:10">
      <c r="A38" s="16">
        <v>36</v>
      </c>
      <c r="B38" s="17" t="s">
        <v>11</v>
      </c>
      <c r="C38" s="17" t="s">
        <v>109</v>
      </c>
      <c r="D38" s="17" t="str">
        <f>_xlfn.DISPIMG("ID_C70B8FE4C5EB452AB9A9DF21F1C9BCDC",1)</f>
        <v>=DISPIMG("ID_C70B8FE4C5EB452AB9A9DF21F1C9BCDC",1)</v>
      </c>
      <c r="E38" s="17" t="s">
        <v>110</v>
      </c>
      <c r="F38" s="17" t="s">
        <v>111</v>
      </c>
      <c r="G38" s="17" t="s">
        <v>15</v>
      </c>
      <c r="H38" s="18">
        <v>2730</v>
      </c>
      <c r="I38" s="19"/>
      <c r="J38" s="19">
        <f t="shared" si="1"/>
        <v>0</v>
      </c>
    </row>
    <row r="39" s="3" customFormat="1" ht="85.9" customHeight="1" spans="1:10">
      <c r="A39" s="16">
        <v>37</v>
      </c>
      <c r="B39" s="17" t="s">
        <v>11</v>
      </c>
      <c r="C39" s="17" t="s">
        <v>112</v>
      </c>
      <c r="D39" s="17" t="str">
        <f>_xlfn.DISPIMG("ID_145EFD6B8D424A7BB16272895F0AEF07",1)</f>
        <v>=DISPIMG("ID_145EFD6B8D424A7BB16272895F0AEF07",1)</v>
      </c>
      <c r="E39" s="17" t="s">
        <v>113</v>
      </c>
      <c r="F39" s="17" t="s">
        <v>114</v>
      </c>
      <c r="G39" s="17" t="s">
        <v>15</v>
      </c>
      <c r="H39" s="18">
        <v>1820</v>
      </c>
      <c r="I39" s="19"/>
      <c r="J39" s="19">
        <f t="shared" si="1"/>
        <v>0</v>
      </c>
    </row>
    <row r="40" s="3" customFormat="1" ht="85.9" customHeight="1" spans="1:10">
      <c r="A40" s="16">
        <v>38</v>
      </c>
      <c r="B40" s="17" t="s">
        <v>11</v>
      </c>
      <c r="C40" s="17" t="s">
        <v>115</v>
      </c>
      <c r="D40" s="17" t="str">
        <f>_xlfn.DISPIMG("ID_004083FBDB894CAB87107E15683494FC",1)</f>
        <v>=DISPIMG("ID_004083FBDB894CAB87107E15683494FC",1)</v>
      </c>
      <c r="E40" s="17" t="s">
        <v>116</v>
      </c>
      <c r="F40" s="17" t="s">
        <v>117</v>
      </c>
      <c r="G40" s="17" t="s">
        <v>15</v>
      </c>
      <c r="H40" s="18">
        <v>2860</v>
      </c>
      <c r="I40" s="19"/>
      <c r="J40" s="19">
        <f t="shared" si="1"/>
        <v>0</v>
      </c>
    </row>
    <row r="41" s="4" customFormat="1" ht="85.9" customHeight="1" spans="1:10">
      <c r="A41" s="16">
        <v>39</v>
      </c>
      <c r="B41" s="17" t="s">
        <v>11</v>
      </c>
      <c r="C41" s="17" t="s">
        <v>118</v>
      </c>
      <c r="D41" s="17" t="str">
        <f>_xlfn.DISPIMG("ID_78DB0F3FC7704784B8ACFEAD8EDA68CA",1)</f>
        <v>=DISPIMG("ID_78DB0F3FC7704784B8ACFEAD8EDA68CA",1)</v>
      </c>
      <c r="E41" s="17" t="s">
        <v>119</v>
      </c>
      <c r="F41" s="17" t="s">
        <v>120</v>
      </c>
      <c r="G41" s="17" t="s">
        <v>15</v>
      </c>
      <c r="H41" s="18">
        <v>2795</v>
      </c>
      <c r="I41" s="19"/>
      <c r="J41" s="19">
        <f t="shared" si="1"/>
        <v>0</v>
      </c>
    </row>
    <row r="42" s="3" customFormat="1" ht="94" customHeight="1" spans="1:10">
      <c r="A42" s="16">
        <v>40</v>
      </c>
      <c r="B42" s="17" t="s">
        <v>11</v>
      </c>
      <c r="C42" s="17" t="s">
        <v>121</v>
      </c>
      <c r="D42" s="17" t="str">
        <f>_xlfn.DISPIMG("ID_A7A2C5143A55476BA112858F0B3F2B40",1)</f>
        <v>=DISPIMG("ID_A7A2C5143A55476BA112858F0B3F2B40",1)</v>
      </c>
      <c r="E42" s="17" t="s">
        <v>122</v>
      </c>
      <c r="F42" s="17" t="s">
        <v>123</v>
      </c>
      <c r="G42" s="17" t="s">
        <v>51</v>
      </c>
      <c r="H42" s="18">
        <v>2405</v>
      </c>
      <c r="I42" s="19"/>
      <c r="J42" s="19">
        <f t="shared" si="1"/>
        <v>0</v>
      </c>
    </row>
    <row r="43" s="3" customFormat="1" ht="100" customHeight="1" spans="1:10">
      <c r="A43" s="16">
        <v>41</v>
      </c>
      <c r="B43" s="17" t="s">
        <v>11</v>
      </c>
      <c r="C43" s="17" t="s">
        <v>124</v>
      </c>
      <c r="D43" s="17" t="str">
        <f>_xlfn.DISPIMG("ID_49803664F60C401AB081E6E68D58B166",1)</f>
        <v>=DISPIMG("ID_49803664F60C401AB081E6E68D58B166",1)</v>
      </c>
      <c r="E43" s="17" t="s">
        <v>94</v>
      </c>
      <c r="F43" s="17" t="s">
        <v>125</v>
      </c>
      <c r="G43" s="17" t="s">
        <v>15</v>
      </c>
      <c r="H43" s="18">
        <v>1950</v>
      </c>
      <c r="I43" s="19"/>
      <c r="J43" s="19">
        <f t="shared" si="1"/>
        <v>0</v>
      </c>
    </row>
    <row r="44" s="3" customFormat="1" ht="101" customHeight="1" spans="1:10">
      <c r="A44" s="16">
        <v>42</v>
      </c>
      <c r="B44" s="17" t="s">
        <v>11</v>
      </c>
      <c r="C44" s="17" t="s">
        <v>60</v>
      </c>
      <c r="D44" s="17" t="str">
        <f>_xlfn.DISPIMG("ID_79C7A1CEE0AA457AAC1B7F865BD9CA5A",1)</f>
        <v>=DISPIMG("ID_79C7A1CEE0AA457AAC1B7F865BD9CA5A",1)</v>
      </c>
      <c r="E44" s="17" t="s">
        <v>61</v>
      </c>
      <c r="F44" s="17" t="s">
        <v>126</v>
      </c>
      <c r="G44" s="17" t="s">
        <v>15</v>
      </c>
      <c r="H44" s="18">
        <v>1950</v>
      </c>
      <c r="I44" s="19"/>
      <c r="J44" s="19">
        <f t="shared" si="1"/>
        <v>0</v>
      </c>
    </row>
    <row r="45" s="3" customFormat="1" ht="102" customHeight="1" spans="1:10">
      <c r="A45" s="16">
        <v>43</v>
      </c>
      <c r="B45" s="17" t="s">
        <v>11</v>
      </c>
      <c r="C45" s="17" t="s">
        <v>127</v>
      </c>
      <c r="D45" s="17" t="str">
        <f>_xlfn.DISPIMG("ID_60E48461DB62420995C7A279D5C718E6",1)</f>
        <v>=DISPIMG("ID_60E48461DB62420995C7A279D5C718E6",1)</v>
      </c>
      <c r="E45" s="17" t="s">
        <v>128</v>
      </c>
      <c r="F45" s="17" t="s">
        <v>129</v>
      </c>
      <c r="G45" s="17" t="s">
        <v>15</v>
      </c>
      <c r="H45" s="18">
        <v>390</v>
      </c>
      <c r="I45" s="19"/>
      <c r="J45" s="19">
        <f t="shared" si="1"/>
        <v>0</v>
      </c>
    </row>
    <row r="46" s="3" customFormat="1" ht="100" customHeight="1" spans="1:10">
      <c r="A46" s="16">
        <v>44</v>
      </c>
      <c r="B46" s="17" t="s">
        <v>11</v>
      </c>
      <c r="C46" s="17" t="s">
        <v>130</v>
      </c>
      <c r="D46" s="17" t="str">
        <f>_xlfn.DISPIMG("ID_D5283916854D4DF5B5225C5679C641FB",1)</f>
        <v>=DISPIMG("ID_D5283916854D4DF5B5225C5679C641FB",1)</v>
      </c>
      <c r="E46" s="17" t="s">
        <v>131</v>
      </c>
      <c r="F46" s="17" t="s">
        <v>132</v>
      </c>
      <c r="G46" s="17" t="s">
        <v>15</v>
      </c>
      <c r="H46" s="18">
        <v>4550</v>
      </c>
      <c r="I46" s="19"/>
      <c r="J46" s="19">
        <f t="shared" si="1"/>
        <v>0</v>
      </c>
    </row>
    <row r="47" s="4" customFormat="1" ht="102" customHeight="1" spans="1:10">
      <c r="A47" s="16">
        <v>45</v>
      </c>
      <c r="B47" s="17" t="s">
        <v>11</v>
      </c>
      <c r="C47" s="17" t="s">
        <v>133</v>
      </c>
      <c r="D47" s="17" t="str">
        <f>_xlfn.DISPIMG("ID_2358E4CF6C9249999F44600E92136B30",1)</f>
        <v>=DISPIMG("ID_2358E4CF6C9249999F44600E92136B30",1)</v>
      </c>
      <c r="E47" s="17" t="s">
        <v>134</v>
      </c>
      <c r="F47" s="17" t="s">
        <v>135</v>
      </c>
      <c r="G47" s="17" t="s">
        <v>15</v>
      </c>
      <c r="H47" s="18">
        <v>3120</v>
      </c>
      <c r="I47" s="19"/>
      <c r="J47" s="19">
        <f t="shared" si="1"/>
        <v>0</v>
      </c>
    </row>
    <row r="48" s="4" customFormat="1" ht="95" customHeight="1" spans="1:10">
      <c r="A48" s="16">
        <v>46</v>
      </c>
      <c r="B48" s="17" t="s">
        <v>11</v>
      </c>
      <c r="C48" s="17" t="s">
        <v>136</v>
      </c>
      <c r="D48" s="17" t="str">
        <f>_xlfn.DISPIMG("ID_D6A419BD10C84B9295985FFC315DF8DD",1)</f>
        <v>=DISPIMG("ID_D6A419BD10C84B9295985FFC315DF8DD",1)</v>
      </c>
      <c r="E48" s="17" t="s">
        <v>44</v>
      </c>
      <c r="F48" s="17" t="s">
        <v>137</v>
      </c>
      <c r="G48" s="17" t="s">
        <v>15</v>
      </c>
      <c r="H48" s="18">
        <v>1950</v>
      </c>
      <c r="I48" s="19"/>
      <c r="J48" s="19">
        <f t="shared" si="1"/>
        <v>0</v>
      </c>
    </row>
    <row r="49" s="3" customFormat="1" ht="99" customHeight="1" spans="1:10">
      <c r="A49" s="16">
        <v>47</v>
      </c>
      <c r="B49" s="17" t="s">
        <v>11</v>
      </c>
      <c r="C49" s="17" t="s">
        <v>138</v>
      </c>
      <c r="D49" s="17" t="str">
        <f>_xlfn.DISPIMG("ID_D9F144CEFBF24A8A83085EA29ABDF36B",1)</f>
        <v>=DISPIMG("ID_D9F144CEFBF24A8A83085EA29ABDF36B",1)</v>
      </c>
      <c r="E49" s="17" t="s">
        <v>139</v>
      </c>
      <c r="F49" s="17" t="s">
        <v>90</v>
      </c>
      <c r="G49" s="17" t="s">
        <v>15</v>
      </c>
      <c r="H49" s="18">
        <v>1950</v>
      </c>
      <c r="I49" s="19"/>
      <c r="J49" s="19">
        <f t="shared" si="1"/>
        <v>0</v>
      </c>
    </row>
    <row r="50" s="3" customFormat="1" ht="101" customHeight="1" spans="1:10">
      <c r="A50" s="16">
        <v>48</v>
      </c>
      <c r="B50" s="17" t="s">
        <v>11</v>
      </c>
      <c r="C50" s="17" t="s">
        <v>140</v>
      </c>
      <c r="D50" s="17" t="str">
        <f>_xlfn.DISPIMG("ID_E05F0E87033E4728BAAA61CFB637006F",1)</f>
        <v>=DISPIMG("ID_E05F0E87033E4728BAAA61CFB637006F",1)</v>
      </c>
      <c r="E50" s="17" t="s">
        <v>141</v>
      </c>
      <c r="F50" s="17" t="s">
        <v>142</v>
      </c>
      <c r="G50" s="17" t="s">
        <v>15</v>
      </c>
      <c r="H50" s="18">
        <v>910</v>
      </c>
      <c r="I50" s="19"/>
      <c r="J50" s="19">
        <f t="shared" si="1"/>
        <v>0</v>
      </c>
    </row>
    <row r="51" s="3" customFormat="1" ht="100" customHeight="1" spans="1:10">
      <c r="A51" s="16">
        <v>49</v>
      </c>
      <c r="B51" s="17" t="s">
        <v>11</v>
      </c>
      <c r="C51" s="17" t="s">
        <v>143</v>
      </c>
      <c r="D51" s="17" t="str">
        <f>_xlfn.DISPIMG("ID_2BFBC8571E294A72B1444FA1357AE519",1)</f>
        <v>=DISPIMG("ID_2BFBC8571E294A72B1444FA1357AE519",1)</v>
      </c>
      <c r="E51" s="17" t="s">
        <v>144</v>
      </c>
      <c r="F51" s="17" t="s">
        <v>145</v>
      </c>
      <c r="G51" s="17" t="s">
        <v>15</v>
      </c>
      <c r="H51" s="18">
        <v>2236</v>
      </c>
      <c r="I51" s="19"/>
      <c r="J51" s="19">
        <f t="shared" si="1"/>
        <v>0</v>
      </c>
    </row>
    <row r="52" s="3" customFormat="1" ht="112" customHeight="1" spans="1:10">
      <c r="A52" s="16">
        <v>50</v>
      </c>
      <c r="B52" s="17" t="s">
        <v>11</v>
      </c>
      <c r="C52" s="17" t="s">
        <v>146</v>
      </c>
      <c r="D52" s="17" t="str">
        <f>_xlfn.DISPIMG("ID_B36CBA1B9B174EFE89DB8DA23BD4CF4E",1)</f>
        <v>=DISPIMG("ID_B36CBA1B9B174EFE89DB8DA23BD4CF4E",1)</v>
      </c>
      <c r="E52" s="17" t="s">
        <v>24</v>
      </c>
      <c r="F52" s="17" t="s">
        <v>147</v>
      </c>
      <c r="G52" s="17" t="s">
        <v>15</v>
      </c>
      <c r="H52" s="18">
        <v>1300</v>
      </c>
      <c r="I52" s="19"/>
      <c r="J52" s="19">
        <f t="shared" si="1"/>
        <v>0</v>
      </c>
    </row>
    <row r="53" s="3" customFormat="1" ht="109" customHeight="1" spans="1:10">
      <c r="A53" s="16">
        <v>51</v>
      </c>
      <c r="B53" s="17" t="s">
        <v>11</v>
      </c>
      <c r="C53" s="17" t="s">
        <v>148</v>
      </c>
      <c r="D53" s="17" t="str">
        <f>_xlfn.DISPIMG("ID_B05F5E3500024B35BEFFA42C68A696A5",1)</f>
        <v>=DISPIMG("ID_B05F5E3500024B35BEFFA42C68A696A5",1)</v>
      </c>
      <c r="E53" s="17" t="s">
        <v>24</v>
      </c>
      <c r="F53" s="17" t="s">
        <v>149</v>
      </c>
      <c r="G53" s="17" t="s">
        <v>15</v>
      </c>
      <c r="H53" s="18">
        <v>1300</v>
      </c>
      <c r="I53" s="19"/>
      <c r="J53" s="19">
        <f t="shared" si="1"/>
        <v>0</v>
      </c>
    </row>
    <row r="54" s="3" customFormat="1" ht="101" customHeight="1" spans="1:10">
      <c r="A54" s="16">
        <v>52</v>
      </c>
      <c r="B54" s="17" t="s">
        <v>11</v>
      </c>
      <c r="C54" s="17" t="s">
        <v>150</v>
      </c>
      <c r="D54" s="17" t="str">
        <f>_xlfn.DISPIMG("ID_E921A8D2F8B34A5583A71C1484DFA1A5",1)</f>
        <v>=DISPIMG("ID_E921A8D2F8B34A5583A71C1484DFA1A5",1)</v>
      </c>
      <c r="E54" s="17" t="s">
        <v>151</v>
      </c>
      <c r="F54" s="17" t="s">
        <v>152</v>
      </c>
      <c r="G54" s="17" t="s">
        <v>15</v>
      </c>
      <c r="H54" s="18">
        <v>1170</v>
      </c>
      <c r="I54" s="19"/>
      <c r="J54" s="19">
        <f t="shared" si="1"/>
        <v>0</v>
      </c>
    </row>
    <row r="55" s="3" customFormat="1" ht="85.9" customHeight="1" spans="1:10">
      <c r="A55" s="16">
        <v>53</v>
      </c>
      <c r="B55" s="17" t="s">
        <v>11</v>
      </c>
      <c r="C55" s="17" t="s">
        <v>153</v>
      </c>
      <c r="D55" s="17" t="str">
        <f>_xlfn.DISPIMG("ID_A30F87BBC0114F79B572AFDE1026309E",1)</f>
        <v>=DISPIMG("ID_A30F87BBC0114F79B572AFDE1026309E",1)</v>
      </c>
      <c r="E55" s="17" t="s">
        <v>154</v>
      </c>
      <c r="F55" s="17" t="s">
        <v>155</v>
      </c>
      <c r="G55" s="17" t="s">
        <v>15</v>
      </c>
      <c r="H55" s="18">
        <v>1040</v>
      </c>
      <c r="I55" s="19"/>
      <c r="J55" s="19">
        <f t="shared" si="1"/>
        <v>0</v>
      </c>
    </row>
    <row r="56" s="3" customFormat="1" ht="85.9" customHeight="1" spans="1:10">
      <c r="A56" s="16">
        <v>54</v>
      </c>
      <c r="B56" s="17" t="s">
        <v>11</v>
      </c>
      <c r="C56" s="17" t="s">
        <v>156</v>
      </c>
      <c r="D56" s="17" t="str">
        <f>_xlfn.DISPIMG("ID_EA72F029EC544121B8B5AC5A5A5A0ADF",1)</f>
        <v>=DISPIMG("ID_EA72F029EC544121B8B5AC5A5A5A0ADF",1)</v>
      </c>
      <c r="E56" s="17" t="s">
        <v>157</v>
      </c>
      <c r="F56" s="17" t="s">
        <v>158</v>
      </c>
      <c r="G56" s="17" t="s">
        <v>15</v>
      </c>
      <c r="H56" s="18">
        <v>1950</v>
      </c>
      <c r="I56" s="19"/>
      <c r="J56" s="19">
        <f t="shared" si="1"/>
        <v>0</v>
      </c>
    </row>
    <row r="57" s="4" customFormat="1" ht="98" customHeight="1" spans="1:10">
      <c r="A57" s="16">
        <v>55</v>
      </c>
      <c r="B57" s="17" t="s">
        <v>11</v>
      </c>
      <c r="C57" s="17" t="s">
        <v>159</v>
      </c>
      <c r="D57" s="17" t="str">
        <f>_xlfn.DISPIMG("ID_684EEB5F14F24A95995AEB43994D5543",1)</f>
        <v>=DISPIMG("ID_684EEB5F14F24A95995AEB43994D5543",1)</v>
      </c>
      <c r="E57" s="17" t="s">
        <v>160</v>
      </c>
      <c r="F57" s="17" t="s">
        <v>161</v>
      </c>
      <c r="G57" s="17" t="s">
        <v>15</v>
      </c>
      <c r="H57" s="18">
        <v>936</v>
      </c>
      <c r="I57" s="19"/>
      <c r="J57" s="19">
        <f t="shared" si="1"/>
        <v>0</v>
      </c>
    </row>
    <row r="58" s="3" customFormat="1" ht="110" customHeight="1" spans="1:10">
      <c r="A58" s="16">
        <v>56</v>
      </c>
      <c r="B58" s="17" t="s">
        <v>11</v>
      </c>
      <c r="C58" s="17" t="s">
        <v>162</v>
      </c>
      <c r="D58" s="17" t="str">
        <f>_xlfn.DISPIMG("ID_0426656C8E144246B57155D29AC712F5",1)</f>
        <v>=DISPIMG("ID_0426656C8E144246B57155D29AC712F5",1)</v>
      </c>
      <c r="E58" s="17" t="s">
        <v>163</v>
      </c>
      <c r="F58" s="17" t="s">
        <v>164</v>
      </c>
      <c r="G58" s="17" t="s">
        <v>15</v>
      </c>
      <c r="H58" s="18">
        <v>910</v>
      </c>
      <c r="I58" s="19"/>
      <c r="J58" s="19">
        <f t="shared" si="1"/>
        <v>0</v>
      </c>
    </row>
    <row r="59" s="3" customFormat="1" ht="100" customHeight="1" spans="1:10">
      <c r="A59" s="16">
        <v>57</v>
      </c>
      <c r="B59" s="17" t="s">
        <v>11</v>
      </c>
      <c r="C59" s="17" t="s">
        <v>165</v>
      </c>
      <c r="D59" s="17" t="str">
        <f>_xlfn.DISPIMG("ID_E3C35943877B4021B73A211B07B3282D",1)</f>
        <v>=DISPIMG("ID_E3C35943877B4021B73A211B07B3282D",1)</v>
      </c>
      <c r="E59" s="17" t="s">
        <v>49</v>
      </c>
      <c r="F59" s="17" t="s">
        <v>166</v>
      </c>
      <c r="G59" s="17" t="s">
        <v>51</v>
      </c>
      <c r="H59" s="18">
        <v>650</v>
      </c>
      <c r="I59" s="19"/>
      <c r="J59" s="19">
        <f t="shared" si="1"/>
        <v>0</v>
      </c>
    </row>
    <row r="60" s="3" customFormat="1" ht="100" customHeight="1" spans="1:10">
      <c r="A60" s="16">
        <v>58</v>
      </c>
      <c r="B60" s="17" t="s">
        <v>11</v>
      </c>
      <c r="C60" s="17" t="s">
        <v>167</v>
      </c>
      <c r="D60" s="17" t="str">
        <f>_xlfn.DISPIMG("ID_AB3F1F28AE9546BEB5E37956AE930CEE",1)</f>
        <v>=DISPIMG("ID_AB3F1F28AE9546BEB5E37956AE930CEE",1)</v>
      </c>
      <c r="E60" s="17" t="s">
        <v>168</v>
      </c>
      <c r="F60" s="17" t="s">
        <v>169</v>
      </c>
      <c r="G60" s="17" t="s">
        <v>15</v>
      </c>
      <c r="H60" s="18">
        <v>910</v>
      </c>
      <c r="I60" s="19"/>
      <c r="J60" s="19">
        <f t="shared" si="1"/>
        <v>0</v>
      </c>
    </row>
    <row r="61" s="3" customFormat="1" ht="105" customHeight="1" spans="1:10">
      <c r="A61" s="16">
        <v>59</v>
      </c>
      <c r="B61" s="17" t="s">
        <v>11</v>
      </c>
      <c r="C61" s="17" t="s">
        <v>170</v>
      </c>
      <c r="D61" s="17" t="str">
        <f>_xlfn.DISPIMG("ID_4B04C20B8F9841BB9C8CF53FF765C025",1)</f>
        <v>=DISPIMG("ID_4B04C20B8F9841BB9C8CF53FF765C025",1)</v>
      </c>
      <c r="E61" s="17" t="s">
        <v>171</v>
      </c>
      <c r="F61" s="17" t="s">
        <v>172</v>
      </c>
      <c r="G61" s="17" t="s">
        <v>15</v>
      </c>
      <c r="H61" s="18">
        <v>780</v>
      </c>
      <c r="I61" s="19"/>
      <c r="J61" s="19">
        <f t="shared" si="1"/>
        <v>0</v>
      </c>
    </row>
    <row r="62" s="3" customFormat="1" ht="96" customHeight="1" spans="1:10">
      <c r="A62" s="16">
        <v>60</v>
      </c>
      <c r="B62" s="17" t="s">
        <v>11</v>
      </c>
      <c r="C62" s="17" t="s">
        <v>173</v>
      </c>
      <c r="D62" s="17" t="str">
        <f>_xlfn.DISPIMG("ID_F8BCB0C179CD443B9E588115A09E1D52",1)</f>
        <v>=DISPIMG("ID_F8BCB0C179CD443B9E588115A09E1D52",1)</v>
      </c>
      <c r="E62" s="17" t="s">
        <v>174</v>
      </c>
      <c r="F62" s="17" t="s">
        <v>175</v>
      </c>
      <c r="G62" s="17" t="s">
        <v>15</v>
      </c>
      <c r="H62" s="18">
        <v>6890</v>
      </c>
      <c r="I62" s="19"/>
      <c r="J62" s="19">
        <f t="shared" si="1"/>
        <v>0</v>
      </c>
    </row>
    <row r="63" s="3" customFormat="1" ht="99" customHeight="1" spans="1:10">
      <c r="A63" s="16">
        <v>61</v>
      </c>
      <c r="B63" s="17" t="s">
        <v>11</v>
      </c>
      <c r="C63" s="17" t="s">
        <v>176</v>
      </c>
      <c r="D63" s="17" t="str">
        <f>_xlfn.DISPIMG("ID_44EB8F89E1F44A27B625ACCA01DC8CF6",1)</f>
        <v>=DISPIMG("ID_44EB8F89E1F44A27B625ACCA01DC8CF6",1)</v>
      </c>
      <c r="E63" s="17" t="s">
        <v>177</v>
      </c>
      <c r="F63" s="17" t="s">
        <v>178</v>
      </c>
      <c r="G63" s="17" t="s">
        <v>15</v>
      </c>
      <c r="H63" s="18">
        <v>650</v>
      </c>
      <c r="I63" s="19"/>
      <c r="J63" s="19">
        <f t="shared" si="1"/>
        <v>0</v>
      </c>
    </row>
    <row r="64" s="3" customFormat="1" ht="113" customHeight="1" spans="1:10">
      <c r="A64" s="16">
        <v>62</v>
      </c>
      <c r="B64" s="17" t="s">
        <v>11</v>
      </c>
      <c r="C64" s="17" t="s">
        <v>179</v>
      </c>
      <c r="D64" s="17" t="str">
        <f>_xlfn.DISPIMG("ID_2E978D2E36544A9782958BB815B6E45B",1)</f>
        <v>=DISPIMG("ID_2E978D2E36544A9782958BB815B6E45B",1)</v>
      </c>
      <c r="E64" s="17" t="s">
        <v>180</v>
      </c>
      <c r="F64" s="17" t="s">
        <v>181</v>
      </c>
      <c r="G64" s="17" t="s">
        <v>15</v>
      </c>
      <c r="H64" s="18">
        <v>585</v>
      </c>
      <c r="I64" s="19"/>
      <c r="J64" s="19">
        <f t="shared" si="1"/>
        <v>0</v>
      </c>
    </row>
    <row r="65" s="3" customFormat="1" ht="105" customHeight="1" spans="1:10">
      <c r="A65" s="16">
        <v>63</v>
      </c>
      <c r="B65" s="17" t="s">
        <v>11</v>
      </c>
      <c r="C65" s="17" t="s">
        <v>182</v>
      </c>
      <c r="D65" s="17" t="str">
        <f>_xlfn.DISPIMG("ID_F2C64C5CD6D94A34A95290D96D1E31E8",1)</f>
        <v>=DISPIMG("ID_F2C64C5CD6D94A34A95290D96D1E31E8",1)</v>
      </c>
      <c r="E65" s="17" t="s">
        <v>183</v>
      </c>
      <c r="F65" s="17" t="s">
        <v>184</v>
      </c>
      <c r="G65" s="17" t="s">
        <v>15</v>
      </c>
      <c r="H65" s="18">
        <v>585</v>
      </c>
      <c r="I65" s="19"/>
      <c r="J65" s="19">
        <f t="shared" si="1"/>
        <v>0</v>
      </c>
    </row>
    <row r="66" s="3" customFormat="1" ht="98" customHeight="1" spans="1:10">
      <c r="A66" s="16">
        <v>64</v>
      </c>
      <c r="B66" s="17" t="s">
        <v>11</v>
      </c>
      <c r="C66" s="17" t="s">
        <v>185</v>
      </c>
      <c r="D66" s="17" t="str">
        <f>_xlfn.DISPIMG("ID_6C6F7B3C90D64B50B23CB723B2D8E7E5",1)</f>
        <v>=DISPIMG("ID_6C6F7B3C90D64B50B23CB723B2D8E7E5",1)</v>
      </c>
      <c r="E66" s="17" t="s">
        <v>186</v>
      </c>
      <c r="F66" s="17" t="s">
        <v>187</v>
      </c>
      <c r="G66" s="17" t="s">
        <v>51</v>
      </c>
      <c r="H66" s="18">
        <v>910</v>
      </c>
      <c r="I66" s="19"/>
      <c r="J66" s="19">
        <f t="shared" si="1"/>
        <v>0</v>
      </c>
    </row>
    <row r="67" s="3" customFormat="1" ht="101" customHeight="1" spans="1:10">
      <c r="A67" s="16">
        <v>65</v>
      </c>
      <c r="B67" s="17" t="s">
        <v>11</v>
      </c>
      <c r="C67" s="17" t="s">
        <v>188</v>
      </c>
      <c r="D67" s="17" t="str">
        <f>_xlfn.DISPIMG("ID_5C80A8A786FD41938E4BD4BD0AE71739",1)</f>
        <v>=DISPIMG("ID_5C80A8A786FD41938E4BD4BD0AE71739",1)</v>
      </c>
      <c r="E67" s="17" t="s">
        <v>189</v>
      </c>
      <c r="F67" s="17" t="s">
        <v>190</v>
      </c>
      <c r="G67" s="17" t="s">
        <v>15</v>
      </c>
      <c r="H67" s="18">
        <v>364</v>
      </c>
      <c r="I67" s="19"/>
      <c r="J67" s="19">
        <f t="shared" si="1"/>
        <v>0</v>
      </c>
    </row>
    <row r="68" s="4" customFormat="1" ht="191" customHeight="1" spans="1:10">
      <c r="A68" s="16">
        <v>66</v>
      </c>
      <c r="B68" s="17" t="s">
        <v>11</v>
      </c>
      <c r="C68" s="17" t="s">
        <v>191</v>
      </c>
      <c r="D68" s="17"/>
      <c r="E68" s="17" t="s">
        <v>192</v>
      </c>
      <c r="F68" s="17" t="s">
        <v>193</v>
      </c>
      <c r="G68" s="17" t="s">
        <v>15</v>
      </c>
      <c r="H68" s="18">
        <v>195</v>
      </c>
      <c r="I68" s="19"/>
      <c r="J68" s="19">
        <f t="shared" si="1"/>
        <v>0</v>
      </c>
    </row>
    <row r="69" s="3" customFormat="1" ht="85.9" customHeight="1" spans="1:10">
      <c r="A69" s="16">
        <v>67</v>
      </c>
      <c r="B69" s="17" t="s">
        <v>11</v>
      </c>
      <c r="C69" s="17" t="s">
        <v>127</v>
      </c>
      <c r="D69" s="17" t="str">
        <f>_xlfn.DISPIMG("ID_A1240D12F3154F5194478E50FE156947",1)</f>
        <v>=DISPIMG("ID_A1240D12F3154F5194478E50FE156947",1)</v>
      </c>
      <c r="E69" s="17" t="s">
        <v>128</v>
      </c>
      <c r="F69" s="17" t="s">
        <v>194</v>
      </c>
      <c r="G69" s="17" t="s">
        <v>15</v>
      </c>
      <c r="H69" s="18">
        <v>195</v>
      </c>
      <c r="I69" s="19"/>
      <c r="J69" s="19">
        <f t="shared" ref="J69:J99" si="2">H69*I69</f>
        <v>0</v>
      </c>
    </row>
    <row r="70" s="3" customFormat="1" ht="110" customHeight="1" spans="1:10">
      <c r="A70" s="16">
        <v>68</v>
      </c>
      <c r="B70" s="17" t="s">
        <v>11</v>
      </c>
      <c r="C70" s="17" t="s">
        <v>195</v>
      </c>
      <c r="D70" s="17" t="str">
        <f>_xlfn.DISPIMG("ID_77C7769BE5D2471E88CC8BB9E290659D",1)</f>
        <v>=DISPIMG("ID_77C7769BE5D2471E88CC8BB9E290659D",1)</v>
      </c>
      <c r="E70" s="17" t="s">
        <v>183</v>
      </c>
      <c r="F70" s="17" t="s">
        <v>196</v>
      </c>
      <c r="G70" s="17" t="s">
        <v>15</v>
      </c>
      <c r="H70" s="18">
        <v>195</v>
      </c>
      <c r="I70" s="19"/>
      <c r="J70" s="19">
        <f t="shared" si="2"/>
        <v>0</v>
      </c>
    </row>
    <row r="71" s="3" customFormat="1" ht="99" customHeight="1" spans="1:10">
      <c r="A71" s="16">
        <v>69</v>
      </c>
      <c r="B71" s="17" t="s">
        <v>11</v>
      </c>
      <c r="C71" s="17" t="s">
        <v>197</v>
      </c>
      <c r="D71" s="17" t="str">
        <f>_xlfn.DISPIMG("ID_EEE8D2B883C54531BA6E27D8029E1EC1",1)</f>
        <v>=DISPIMG("ID_EEE8D2B883C54531BA6E27D8029E1EC1",1)</v>
      </c>
      <c r="E71" s="17" t="s">
        <v>198</v>
      </c>
      <c r="F71" s="17" t="s">
        <v>199</v>
      </c>
      <c r="G71" s="17" t="s">
        <v>15</v>
      </c>
      <c r="H71" s="18">
        <v>130</v>
      </c>
      <c r="I71" s="19"/>
      <c r="J71" s="19">
        <f t="shared" si="2"/>
        <v>0</v>
      </c>
    </row>
    <row r="72" s="3" customFormat="1" ht="106" customHeight="1" spans="1:10">
      <c r="A72" s="16">
        <v>70</v>
      </c>
      <c r="B72" s="17" t="s">
        <v>11</v>
      </c>
      <c r="C72" s="17" t="s">
        <v>200</v>
      </c>
      <c r="D72" s="17" t="str">
        <f>_xlfn.DISPIMG("ID_DBF2D321587C48F0ADEC3B18489052E7",1)</f>
        <v>=DISPIMG("ID_DBF2D321587C48F0ADEC3B18489052E7",1)</v>
      </c>
      <c r="E72" s="17" t="s">
        <v>198</v>
      </c>
      <c r="F72" s="17" t="s">
        <v>201</v>
      </c>
      <c r="G72" s="17" t="s">
        <v>15</v>
      </c>
      <c r="H72" s="18">
        <v>130</v>
      </c>
      <c r="I72" s="19"/>
      <c r="J72" s="19">
        <f t="shared" si="2"/>
        <v>0</v>
      </c>
    </row>
    <row r="73" s="3" customFormat="1" ht="103" customHeight="1" spans="1:10">
      <c r="A73" s="16">
        <v>71</v>
      </c>
      <c r="B73" s="17" t="s">
        <v>11</v>
      </c>
      <c r="C73" s="17" t="s">
        <v>202</v>
      </c>
      <c r="D73" s="17" t="str">
        <f>_xlfn.DISPIMG("ID_7365A86416F3459BA81D03245ED49D01",1)</f>
        <v>=DISPIMG("ID_7365A86416F3459BA81D03245ED49D01",1)</v>
      </c>
      <c r="E73" s="17" t="s">
        <v>198</v>
      </c>
      <c r="F73" s="17" t="s">
        <v>203</v>
      </c>
      <c r="G73" s="17" t="s">
        <v>15</v>
      </c>
      <c r="H73" s="18">
        <v>130</v>
      </c>
      <c r="I73" s="19"/>
      <c r="J73" s="19">
        <f t="shared" si="2"/>
        <v>0</v>
      </c>
    </row>
    <row r="74" s="3" customFormat="1" ht="98" customHeight="1" spans="1:10">
      <c r="A74" s="16">
        <v>72</v>
      </c>
      <c r="B74" s="17" t="s">
        <v>11</v>
      </c>
      <c r="C74" s="17" t="s">
        <v>204</v>
      </c>
      <c r="D74" s="17" t="str">
        <f>_xlfn.DISPIMG("ID_DC2B6DA6F5214183982350835D617C37",1)</f>
        <v>=DISPIMG("ID_DC2B6DA6F5214183982350835D617C37",1)</v>
      </c>
      <c r="E74" s="17" t="s">
        <v>198</v>
      </c>
      <c r="F74" s="17" t="s">
        <v>205</v>
      </c>
      <c r="G74" s="17" t="s">
        <v>15</v>
      </c>
      <c r="H74" s="18">
        <v>130</v>
      </c>
      <c r="I74" s="19"/>
      <c r="J74" s="19">
        <f t="shared" si="2"/>
        <v>0</v>
      </c>
    </row>
    <row r="75" s="3" customFormat="1" ht="85.9" customHeight="1" spans="1:10">
      <c r="A75" s="16">
        <v>73</v>
      </c>
      <c r="B75" s="17" t="s">
        <v>11</v>
      </c>
      <c r="C75" s="17" t="s">
        <v>206</v>
      </c>
      <c r="D75" s="17" t="str">
        <f>_xlfn.DISPIMG("ID_A7EFD02F22DE43139F1A70ED10545910",1)</f>
        <v>=DISPIMG("ID_A7EFD02F22DE43139F1A70ED10545910",1)</v>
      </c>
      <c r="E75" s="17" t="s">
        <v>207</v>
      </c>
      <c r="F75" s="17" t="s">
        <v>208</v>
      </c>
      <c r="G75" s="17" t="s">
        <v>15</v>
      </c>
      <c r="H75" s="18">
        <v>32.5</v>
      </c>
      <c r="I75" s="19"/>
      <c r="J75" s="19">
        <f t="shared" si="2"/>
        <v>0</v>
      </c>
    </row>
    <row r="76" s="3" customFormat="1" ht="187" customHeight="1" spans="1:10">
      <c r="A76" s="16">
        <v>74</v>
      </c>
      <c r="B76" s="17" t="s">
        <v>22</v>
      </c>
      <c r="C76" s="17" t="s">
        <v>209</v>
      </c>
      <c r="D76" s="17"/>
      <c r="E76" s="17" t="s">
        <v>210</v>
      </c>
      <c r="F76" s="17" t="s">
        <v>34</v>
      </c>
      <c r="G76" s="17" t="s">
        <v>15</v>
      </c>
      <c r="H76" s="18">
        <v>115700</v>
      </c>
      <c r="I76" s="19"/>
      <c r="J76" s="19">
        <f t="shared" si="2"/>
        <v>0</v>
      </c>
    </row>
    <row r="77" s="3" customFormat="1" ht="85.9" customHeight="1" spans="1:10">
      <c r="A77" s="16">
        <v>75</v>
      </c>
      <c r="B77" s="17" t="s">
        <v>22</v>
      </c>
      <c r="C77" s="17" t="s">
        <v>211</v>
      </c>
      <c r="D77" s="17" t="str">
        <f>_xlfn.DISPIMG("ID_A8E6822846F4452EAC3C49C82B9D734D",1)</f>
        <v>=DISPIMG("ID_A8E6822846F4452EAC3C49C82B9D734D",1)</v>
      </c>
      <c r="E77" s="17" t="s">
        <v>210</v>
      </c>
      <c r="F77" s="17" t="s">
        <v>34</v>
      </c>
      <c r="G77" s="17" t="s">
        <v>15</v>
      </c>
      <c r="H77" s="18">
        <v>115700</v>
      </c>
      <c r="I77" s="19"/>
      <c r="J77" s="19">
        <f t="shared" si="2"/>
        <v>0</v>
      </c>
    </row>
    <row r="78" s="3" customFormat="1" ht="85.9" customHeight="1" spans="1:10">
      <c r="A78" s="16">
        <v>76</v>
      </c>
      <c r="B78" s="17" t="s">
        <v>22</v>
      </c>
      <c r="C78" s="17" t="s">
        <v>212</v>
      </c>
      <c r="D78" s="17" t="str">
        <f>_xlfn.DISPIMG("ID_7A1167ED534D4A48AA09E4A8E317988F",1)</f>
        <v>=DISPIMG("ID_7A1167ED534D4A48AA09E4A8E317988F",1)</v>
      </c>
      <c r="E78" s="17" t="s">
        <v>213</v>
      </c>
      <c r="F78" s="17" t="s">
        <v>214</v>
      </c>
      <c r="G78" s="17" t="s">
        <v>15</v>
      </c>
      <c r="H78" s="18">
        <v>21710</v>
      </c>
      <c r="I78" s="19"/>
      <c r="J78" s="19">
        <f t="shared" si="2"/>
        <v>0</v>
      </c>
    </row>
    <row r="79" s="3" customFormat="1" ht="85.9" customHeight="1" spans="1:10">
      <c r="A79" s="16">
        <v>77</v>
      </c>
      <c r="B79" s="17" t="s">
        <v>22</v>
      </c>
      <c r="C79" s="17" t="s">
        <v>215</v>
      </c>
      <c r="D79" s="17" t="str">
        <f>_xlfn.DISPIMG("ID_6CDC7B289CDD4D50913E12016A36C120",1)</f>
        <v>=DISPIMG("ID_6CDC7B289CDD4D50913E12016A36C120",1)</v>
      </c>
      <c r="E79" s="17" t="s">
        <v>216</v>
      </c>
      <c r="F79" s="17" t="s">
        <v>217</v>
      </c>
      <c r="G79" s="17" t="s">
        <v>15</v>
      </c>
      <c r="H79" s="18">
        <v>26000</v>
      </c>
      <c r="I79" s="19"/>
      <c r="J79" s="19">
        <f t="shared" si="2"/>
        <v>0</v>
      </c>
    </row>
    <row r="80" s="4" customFormat="1" ht="118" customHeight="1" spans="1:10">
      <c r="A80" s="16">
        <v>78</v>
      </c>
      <c r="B80" s="17" t="s">
        <v>22</v>
      </c>
      <c r="C80" s="17" t="s">
        <v>218</v>
      </c>
      <c r="D80" s="17" t="str">
        <f>_xlfn.DISPIMG("ID_1D633F86372E48EC9E5669358E1BFF43",1)</f>
        <v>=DISPIMG("ID_1D633F86372E48EC9E5669358E1BFF43",1)</v>
      </c>
      <c r="E80" s="17" t="s">
        <v>110</v>
      </c>
      <c r="F80" s="17" t="s">
        <v>219</v>
      </c>
      <c r="G80" s="17" t="s">
        <v>15</v>
      </c>
      <c r="H80" s="18">
        <v>14950</v>
      </c>
      <c r="I80" s="19"/>
      <c r="J80" s="19">
        <f t="shared" si="2"/>
        <v>0</v>
      </c>
    </row>
    <row r="81" s="3" customFormat="1" ht="104" customHeight="1" spans="1:10">
      <c r="A81" s="16">
        <v>79</v>
      </c>
      <c r="B81" s="17" t="s">
        <v>22</v>
      </c>
      <c r="C81" s="17" t="s">
        <v>220</v>
      </c>
      <c r="D81" s="17" t="str">
        <f>_xlfn.DISPIMG("ID_AAC18C6DCF6845FB8AE406A99C37286B",1)</f>
        <v>=DISPIMG("ID_AAC18C6DCF6845FB8AE406A99C37286B",1)</v>
      </c>
      <c r="E81" s="17" t="s">
        <v>221</v>
      </c>
      <c r="F81" s="17" t="s">
        <v>222</v>
      </c>
      <c r="G81" s="17" t="s">
        <v>15</v>
      </c>
      <c r="H81" s="18">
        <v>4420</v>
      </c>
      <c r="I81" s="19"/>
      <c r="J81" s="19">
        <f t="shared" si="2"/>
        <v>0</v>
      </c>
    </row>
    <row r="82" s="3" customFormat="1" ht="103" customHeight="1" spans="1:10">
      <c r="A82" s="16">
        <v>80</v>
      </c>
      <c r="B82" s="17" t="s">
        <v>22</v>
      </c>
      <c r="C82" s="17" t="s">
        <v>223</v>
      </c>
      <c r="D82" s="17" t="str">
        <f>_xlfn.DISPIMG("ID_4C428C4BD2B241A187D91930951B8BD2",1)</f>
        <v>=DISPIMG("ID_4C428C4BD2B241A187D91930951B8BD2",1)</v>
      </c>
      <c r="E82" s="17" t="s">
        <v>110</v>
      </c>
      <c r="F82" s="17" t="s">
        <v>224</v>
      </c>
      <c r="G82" s="17" t="s">
        <v>15</v>
      </c>
      <c r="H82" s="18">
        <v>2080</v>
      </c>
      <c r="I82" s="19"/>
      <c r="J82" s="19">
        <f t="shared" si="2"/>
        <v>0</v>
      </c>
    </row>
    <row r="83" s="3" customFormat="1" ht="102" customHeight="1" spans="1:10">
      <c r="A83" s="16">
        <v>81</v>
      </c>
      <c r="B83" s="17" t="s">
        <v>22</v>
      </c>
      <c r="C83" s="17" t="s">
        <v>225</v>
      </c>
      <c r="D83" s="17" t="str">
        <f>_xlfn.DISPIMG("ID_A3482E38AA544ADBBDCE3C780FA94028",1)</f>
        <v>=DISPIMG("ID_A3482E38AA544ADBBDCE3C780FA94028",1)</v>
      </c>
      <c r="E83" s="17" t="s">
        <v>110</v>
      </c>
      <c r="F83" s="17" t="s">
        <v>226</v>
      </c>
      <c r="G83" s="17" t="s">
        <v>15</v>
      </c>
      <c r="H83" s="18">
        <v>1300</v>
      </c>
      <c r="I83" s="19"/>
      <c r="J83" s="19">
        <f t="shared" si="2"/>
        <v>0</v>
      </c>
    </row>
    <row r="84" s="3" customFormat="1" ht="98" customHeight="1" spans="1:10">
      <c r="A84" s="16">
        <v>82</v>
      </c>
      <c r="B84" s="17" t="s">
        <v>22</v>
      </c>
      <c r="C84" s="17" t="s">
        <v>227</v>
      </c>
      <c r="D84" s="17" t="str">
        <f>_xlfn.DISPIMG("ID_BD4C04512D8545578279983BFE7010CB",1)</f>
        <v>=DISPIMG("ID_BD4C04512D8545578279983BFE7010CB",1)</v>
      </c>
      <c r="E84" s="17" t="s">
        <v>228</v>
      </c>
      <c r="F84" s="17" t="s">
        <v>229</v>
      </c>
      <c r="G84" s="17" t="s">
        <v>15</v>
      </c>
      <c r="H84" s="18">
        <v>1300</v>
      </c>
      <c r="I84" s="19"/>
      <c r="J84" s="19">
        <f t="shared" si="2"/>
        <v>0</v>
      </c>
    </row>
    <row r="85" s="3" customFormat="1" ht="85.9" customHeight="1" spans="1:10">
      <c r="A85" s="16">
        <v>83</v>
      </c>
      <c r="B85" s="17" t="s">
        <v>230</v>
      </c>
      <c r="C85" s="17" t="s">
        <v>231</v>
      </c>
      <c r="D85" s="17" t="str">
        <f>_xlfn.DISPIMG("ID_96680CAB81274972B6E8CD1ED64B85A5",1)</f>
        <v>=DISPIMG("ID_96680CAB81274972B6E8CD1ED64B85A5",1)</v>
      </c>
      <c r="E85" s="17" t="s">
        <v>24</v>
      </c>
      <c r="F85" s="17" t="s">
        <v>232</v>
      </c>
      <c r="G85" s="17" t="s">
        <v>15</v>
      </c>
      <c r="H85" s="18">
        <v>299910</v>
      </c>
      <c r="I85" s="19"/>
      <c r="J85" s="19">
        <f t="shared" si="2"/>
        <v>0</v>
      </c>
    </row>
    <row r="86" s="3" customFormat="1" ht="107" customHeight="1" spans="1:10">
      <c r="A86" s="16">
        <v>84</v>
      </c>
      <c r="B86" s="17" t="s">
        <v>230</v>
      </c>
      <c r="C86" s="17" t="s">
        <v>233</v>
      </c>
      <c r="D86" s="17" t="str">
        <f>_xlfn.DISPIMG("ID_B0758E97930247299D02A30453383E96",1)</f>
        <v>=DISPIMG("ID_B0758E97930247299D02A30453383E96",1)</v>
      </c>
      <c r="E86" s="17" t="s">
        <v>27</v>
      </c>
      <c r="F86" s="17" t="s">
        <v>234</v>
      </c>
      <c r="G86" s="17" t="s">
        <v>15</v>
      </c>
      <c r="H86" s="18">
        <v>269490</v>
      </c>
      <c r="I86" s="19"/>
      <c r="J86" s="19">
        <f t="shared" si="2"/>
        <v>0</v>
      </c>
    </row>
    <row r="87" s="3" customFormat="1" ht="101" customHeight="1" spans="1:10">
      <c r="A87" s="16">
        <v>85</v>
      </c>
      <c r="B87" s="17" t="s">
        <v>230</v>
      </c>
      <c r="C87" s="17" t="s">
        <v>235</v>
      </c>
      <c r="D87" s="17" t="str">
        <f>_xlfn.DISPIMG("ID_6DF5CA03F9074338B4ABEAF91DD08B56",1)</f>
        <v>=DISPIMG("ID_6DF5CA03F9074338B4ABEAF91DD08B56",1)</v>
      </c>
      <c r="E87" s="17" t="s">
        <v>177</v>
      </c>
      <c r="F87" s="17" t="s">
        <v>236</v>
      </c>
      <c r="G87" s="17" t="s">
        <v>15</v>
      </c>
      <c r="H87" s="18">
        <v>257790</v>
      </c>
      <c r="I87" s="19"/>
      <c r="J87" s="19">
        <f t="shared" si="2"/>
        <v>0</v>
      </c>
    </row>
    <row r="88" s="4" customFormat="1" ht="123" customHeight="1" spans="1:10">
      <c r="A88" s="16">
        <v>86</v>
      </c>
      <c r="B88" s="17" t="s">
        <v>230</v>
      </c>
      <c r="C88" s="17" t="s">
        <v>237</v>
      </c>
      <c r="D88" s="17" t="str">
        <f>_xlfn.DISPIMG("ID_D7C738893A9141F4BD7F42849C84A591",1)</f>
        <v>=DISPIMG("ID_D7C738893A9141F4BD7F42849C84A591",1)</v>
      </c>
      <c r="E88" s="17" t="s">
        <v>24</v>
      </c>
      <c r="F88" s="17" t="s">
        <v>238</v>
      </c>
      <c r="G88" s="17" t="s">
        <v>15</v>
      </c>
      <c r="H88" s="18">
        <v>4940</v>
      </c>
      <c r="I88" s="19"/>
      <c r="J88" s="19">
        <f t="shared" si="2"/>
        <v>0</v>
      </c>
    </row>
    <row r="89" s="3" customFormat="1" ht="91" customHeight="1" spans="1:10">
      <c r="A89" s="16">
        <v>87</v>
      </c>
      <c r="B89" s="17" t="s">
        <v>230</v>
      </c>
      <c r="C89" s="17" t="s">
        <v>239</v>
      </c>
      <c r="D89" s="17" t="str">
        <f>_xlfn.DISPIMG("ID_A6AC21D9F4BC417CBE66E8DE69CBBCB9",1)</f>
        <v>=DISPIMG("ID_A6AC21D9F4BC417CBE66E8DE69CBBCB9",1)</v>
      </c>
      <c r="E89" s="17" t="s">
        <v>131</v>
      </c>
      <c r="F89" s="17" t="s">
        <v>232</v>
      </c>
      <c r="G89" s="17" t="s">
        <v>15</v>
      </c>
      <c r="H89" s="18">
        <v>10595</v>
      </c>
      <c r="I89" s="19"/>
      <c r="J89" s="19">
        <f t="shared" si="2"/>
        <v>0</v>
      </c>
    </row>
    <row r="90" s="3" customFormat="1" ht="103" customHeight="1" spans="1:10">
      <c r="A90" s="16">
        <v>88</v>
      </c>
      <c r="B90" s="17" t="s">
        <v>230</v>
      </c>
      <c r="C90" s="17" t="s">
        <v>240</v>
      </c>
      <c r="D90" s="17" t="str">
        <f>_xlfn.DISPIMG("ID_57099234C0084612A8F328C2BD92F073",1)</f>
        <v>=DISPIMG("ID_57099234C0084612A8F328C2BD92F073",1)</v>
      </c>
      <c r="E90" s="17" t="s">
        <v>131</v>
      </c>
      <c r="F90" s="17" t="s">
        <v>241</v>
      </c>
      <c r="G90" s="17" t="s">
        <v>15</v>
      </c>
      <c r="H90" s="18">
        <v>1950</v>
      </c>
      <c r="I90" s="19"/>
      <c r="J90" s="19">
        <f t="shared" si="2"/>
        <v>0</v>
      </c>
    </row>
    <row r="91" s="3" customFormat="1" ht="101" customHeight="1" spans="1:10">
      <c r="A91" s="16">
        <v>89</v>
      </c>
      <c r="B91" s="17" t="s">
        <v>230</v>
      </c>
      <c r="C91" s="17" t="s">
        <v>242</v>
      </c>
      <c r="D91" s="17" t="str">
        <f>_xlfn.DISPIMG("ID_7A2A0ADC92084D7FAD7475ECB4252AD2",1)</f>
        <v>=DISPIMG("ID_7A2A0ADC92084D7FAD7475ECB4252AD2",1)</v>
      </c>
      <c r="E91" s="17" t="s">
        <v>131</v>
      </c>
      <c r="F91" s="17" t="s">
        <v>243</v>
      </c>
      <c r="G91" s="17" t="s">
        <v>15</v>
      </c>
      <c r="H91" s="18">
        <v>1950</v>
      </c>
      <c r="I91" s="19"/>
      <c r="J91" s="19">
        <f t="shared" si="2"/>
        <v>0</v>
      </c>
    </row>
    <row r="92" s="3" customFormat="1" ht="104" customHeight="1" spans="1:10">
      <c r="A92" s="16">
        <v>90</v>
      </c>
      <c r="B92" s="17" t="s">
        <v>230</v>
      </c>
      <c r="C92" s="17" t="s">
        <v>244</v>
      </c>
      <c r="D92" s="17" t="str">
        <f>_xlfn.DISPIMG("ID_3D88FACED89D42D5BA5405052EB5EDED",1)</f>
        <v>=DISPIMG("ID_3D88FACED89D42D5BA5405052EB5EDED",1)</v>
      </c>
      <c r="E92" s="17" t="s">
        <v>245</v>
      </c>
      <c r="F92" s="17" t="s">
        <v>246</v>
      </c>
      <c r="G92" s="17" t="s">
        <v>15</v>
      </c>
      <c r="H92" s="18">
        <v>1638</v>
      </c>
      <c r="I92" s="19"/>
      <c r="J92" s="19">
        <f t="shared" si="2"/>
        <v>0</v>
      </c>
    </row>
    <row r="93" s="3" customFormat="1" ht="102" customHeight="1" spans="1:10">
      <c r="A93" s="16">
        <v>91</v>
      </c>
      <c r="B93" s="17" t="s">
        <v>230</v>
      </c>
      <c r="C93" s="17" t="s">
        <v>247</v>
      </c>
      <c r="D93" s="17" t="str">
        <f>_xlfn.DISPIMG("ID_1C0B99604AC74558B66F5569B798A0EC",1)</f>
        <v>=DISPIMG("ID_1C0B99604AC74558B66F5569B798A0EC",1)</v>
      </c>
      <c r="E93" s="17" t="s">
        <v>248</v>
      </c>
      <c r="F93" s="17" t="s">
        <v>249</v>
      </c>
      <c r="G93" s="17" t="s">
        <v>15</v>
      </c>
      <c r="H93" s="18">
        <v>780</v>
      </c>
      <c r="I93" s="19"/>
      <c r="J93" s="19">
        <f t="shared" si="2"/>
        <v>0</v>
      </c>
    </row>
    <row r="94" s="3" customFormat="1" ht="92" customHeight="1" spans="1:10">
      <c r="A94" s="16">
        <v>92</v>
      </c>
      <c r="B94" s="17" t="s">
        <v>230</v>
      </c>
      <c r="C94" s="17" t="s">
        <v>250</v>
      </c>
      <c r="D94" s="17" t="str">
        <f>_xlfn.DISPIMG("ID_51CE37585FB04366B4F4F3D339036DD1",1)</f>
        <v>=DISPIMG("ID_51CE37585FB04366B4F4F3D339036DD1",1)</v>
      </c>
      <c r="E94" s="17" t="s">
        <v>251</v>
      </c>
      <c r="F94" s="17" t="s">
        <v>252</v>
      </c>
      <c r="G94" s="17" t="s">
        <v>15</v>
      </c>
      <c r="H94" s="18">
        <v>910</v>
      </c>
      <c r="I94" s="19"/>
      <c r="J94" s="19">
        <f t="shared" si="2"/>
        <v>0</v>
      </c>
    </row>
    <row r="95" s="3" customFormat="1" ht="97" customHeight="1" spans="1:10">
      <c r="A95" s="16">
        <v>93</v>
      </c>
      <c r="B95" s="17" t="s">
        <v>230</v>
      </c>
      <c r="C95" s="17" t="s">
        <v>250</v>
      </c>
      <c r="D95" s="17" t="str">
        <f>_xlfn.DISPIMG("ID_14CD57F1900E4C7F9A3E724DE9B9FA94",1)</f>
        <v>=DISPIMG("ID_14CD57F1900E4C7F9A3E724DE9B9FA94",1)</v>
      </c>
      <c r="E95" s="17" t="s">
        <v>251</v>
      </c>
      <c r="F95" s="17" t="s">
        <v>253</v>
      </c>
      <c r="G95" s="17" t="s">
        <v>15</v>
      </c>
      <c r="H95" s="18">
        <v>910</v>
      </c>
      <c r="I95" s="19"/>
      <c r="J95" s="19">
        <f t="shared" si="2"/>
        <v>0</v>
      </c>
    </row>
    <row r="96" s="3" customFormat="1" ht="98" customHeight="1" spans="1:10">
      <c r="A96" s="16">
        <v>94</v>
      </c>
      <c r="B96" s="17" t="s">
        <v>230</v>
      </c>
      <c r="C96" s="17" t="s">
        <v>254</v>
      </c>
      <c r="D96" s="17" t="str">
        <f>_xlfn.DISPIMG("ID_EA15B651EA894DAD832466AFF3194F0E",1)</f>
        <v>=DISPIMG("ID_EA15B651EA894DAD832466AFF3194F0E",1)</v>
      </c>
      <c r="E96" s="17" t="s">
        <v>255</v>
      </c>
      <c r="F96" s="17" t="s">
        <v>256</v>
      </c>
      <c r="G96" s="17" t="s">
        <v>15</v>
      </c>
      <c r="H96" s="18">
        <v>910</v>
      </c>
      <c r="I96" s="19"/>
      <c r="J96" s="19">
        <f t="shared" si="2"/>
        <v>0</v>
      </c>
    </row>
    <row r="97" s="3" customFormat="1" ht="102" customHeight="1" spans="1:10">
      <c r="A97" s="16">
        <v>95</v>
      </c>
      <c r="B97" s="17" t="s">
        <v>37</v>
      </c>
      <c r="C97" s="17" t="s">
        <v>257</v>
      </c>
      <c r="D97" s="17" t="str">
        <f>_xlfn.DISPIMG("ID_10376D0CF56D4E77A9D2FA4933C30041",1)</f>
        <v>=DISPIMG("ID_10376D0CF56D4E77A9D2FA4933C30041",1)</v>
      </c>
      <c r="E97" s="17" t="s">
        <v>258</v>
      </c>
      <c r="F97" s="17" t="s">
        <v>259</v>
      </c>
      <c r="G97" s="17" t="s">
        <v>260</v>
      </c>
      <c r="H97" s="18">
        <v>1976780</v>
      </c>
      <c r="I97" s="19"/>
      <c r="J97" s="19">
        <f t="shared" si="2"/>
        <v>0</v>
      </c>
    </row>
    <row r="98" s="3" customFormat="1" ht="100" customHeight="1" spans="1:10">
      <c r="A98" s="16">
        <v>96</v>
      </c>
      <c r="B98" s="17" t="s">
        <v>37</v>
      </c>
      <c r="C98" s="17" t="s">
        <v>261</v>
      </c>
      <c r="D98" s="17" t="str">
        <f>_xlfn.DISPIMG("ID_9FAE022AD10D4049B08E51C1A8B4EE3F",1)</f>
        <v>=DISPIMG("ID_9FAE022AD10D4049B08E51C1A8B4EE3F",1)</v>
      </c>
      <c r="E98" s="17" t="s">
        <v>66</v>
      </c>
      <c r="F98" s="17" t="s">
        <v>262</v>
      </c>
      <c r="G98" s="17" t="s">
        <v>15</v>
      </c>
      <c r="H98" s="18">
        <v>379730</v>
      </c>
      <c r="I98" s="19"/>
      <c r="J98" s="19">
        <f t="shared" si="2"/>
        <v>0</v>
      </c>
    </row>
    <row r="99" s="3" customFormat="1" ht="110" customHeight="1" spans="1:10">
      <c r="A99" s="16">
        <v>97</v>
      </c>
      <c r="B99" s="17" t="s">
        <v>37</v>
      </c>
      <c r="C99" s="17" t="s">
        <v>263</v>
      </c>
      <c r="D99" s="17" t="str">
        <f>_xlfn.DISPIMG("ID_EDE57F4C705D4FC78F8E9B4660ABB7E9",1)</f>
        <v>=DISPIMG("ID_EDE57F4C705D4FC78F8E9B4660ABB7E9",1)</v>
      </c>
      <c r="E99" s="17" t="s">
        <v>116</v>
      </c>
      <c r="F99" s="17" t="s">
        <v>264</v>
      </c>
      <c r="G99" s="17" t="s">
        <v>15</v>
      </c>
      <c r="H99" s="18">
        <v>20800</v>
      </c>
      <c r="I99" s="19"/>
      <c r="J99" s="19">
        <f t="shared" si="2"/>
        <v>0</v>
      </c>
    </row>
    <row r="100" s="3" customFormat="1" ht="106" customHeight="1" spans="1:10">
      <c r="A100" s="16">
        <v>98</v>
      </c>
      <c r="B100" s="17" t="s">
        <v>37</v>
      </c>
      <c r="C100" s="17" t="s">
        <v>265</v>
      </c>
      <c r="D100" s="17" t="str">
        <f>_xlfn.DISPIMG("ID_6A53EC7EBF1246EDBB6D1D4234064154",1)</f>
        <v>=DISPIMG("ID_6A53EC7EBF1246EDBB6D1D4234064154",1)</v>
      </c>
      <c r="E100" s="17" t="s">
        <v>66</v>
      </c>
      <c r="F100" s="17" t="s">
        <v>266</v>
      </c>
      <c r="G100" s="17" t="s">
        <v>15</v>
      </c>
      <c r="H100" s="18">
        <v>26000</v>
      </c>
      <c r="I100" s="19"/>
      <c r="J100" s="19">
        <f t="shared" ref="J100:J131" si="3">H100*I100</f>
        <v>0</v>
      </c>
    </row>
    <row r="101" s="3" customFormat="1" ht="107" customHeight="1" spans="1:10">
      <c r="A101" s="16">
        <v>99</v>
      </c>
      <c r="B101" s="17" t="s">
        <v>37</v>
      </c>
      <c r="C101" s="17" t="s">
        <v>267</v>
      </c>
      <c r="D101" s="17" t="str">
        <f>_xlfn.DISPIMG("ID_D95E4C3022944FE0A6118E0DB67DEEBF",1)</f>
        <v>=DISPIMG("ID_D95E4C3022944FE0A6118E0DB67DEEBF",1)</v>
      </c>
      <c r="E101" s="17" t="s">
        <v>268</v>
      </c>
      <c r="F101" s="17" t="s">
        <v>269</v>
      </c>
      <c r="G101" s="17" t="s">
        <v>15</v>
      </c>
      <c r="H101" s="18">
        <v>78000</v>
      </c>
      <c r="I101" s="19"/>
      <c r="J101" s="19">
        <f t="shared" si="3"/>
        <v>0</v>
      </c>
    </row>
    <row r="102" s="3" customFormat="1" ht="98" customHeight="1" spans="1:10">
      <c r="A102" s="16">
        <v>100</v>
      </c>
      <c r="B102" s="17" t="s">
        <v>37</v>
      </c>
      <c r="C102" s="17" t="s">
        <v>270</v>
      </c>
      <c r="D102" s="17" t="str">
        <f>_xlfn.DISPIMG("ID_E136B8CCFA544DE6870C9EFF64A33F6D",1)</f>
        <v>=DISPIMG("ID_E136B8CCFA544DE6870C9EFF64A33F6D",1)</v>
      </c>
      <c r="E102" s="17" t="s">
        <v>154</v>
      </c>
      <c r="F102" s="17" t="s">
        <v>271</v>
      </c>
      <c r="G102" s="17" t="s">
        <v>272</v>
      </c>
      <c r="H102" s="18">
        <v>115050</v>
      </c>
      <c r="I102" s="19"/>
      <c r="J102" s="19">
        <f t="shared" si="3"/>
        <v>0</v>
      </c>
    </row>
    <row r="103" s="3" customFormat="1" ht="101" customHeight="1" spans="1:10">
      <c r="A103" s="16">
        <v>101</v>
      </c>
      <c r="B103" s="17" t="s">
        <v>37</v>
      </c>
      <c r="C103" s="17" t="s">
        <v>273</v>
      </c>
      <c r="D103" s="17" t="str">
        <f>_xlfn.DISPIMG("ID_F1F01D7E7FBD470AA802C1CE8C832FE5",1)</f>
        <v>=DISPIMG("ID_F1F01D7E7FBD470AA802C1CE8C832FE5",1)</v>
      </c>
      <c r="E103" s="17" t="s">
        <v>27</v>
      </c>
      <c r="F103" s="17" t="s">
        <v>274</v>
      </c>
      <c r="G103" s="17" t="s">
        <v>15</v>
      </c>
      <c r="H103" s="18">
        <v>45500</v>
      </c>
      <c r="I103" s="19"/>
      <c r="J103" s="19">
        <f t="shared" si="3"/>
        <v>0</v>
      </c>
    </row>
    <row r="104" s="3" customFormat="1" ht="110" customHeight="1" spans="1:10">
      <c r="A104" s="16">
        <v>102</v>
      </c>
      <c r="B104" s="17" t="s">
        <v>37</v>
      </c>
      <c r="C104" s="17" t="s">
        <v>275</v>
      </c>
      <c r="D104" s="17" t="str">
        <f>_xlfn.DISPIMG("ID_6C4ED2CBEEA14B5E863905D0008BBAFA",1)</f>
        <v>=DISPIMG("ID_6C4ED2CBEEA14B5E863905D0008BBAFA",1)</v>
      </c>
      <c r="E104" s="17" t="s">
        <v>276</v>
      </c>
      <c r="F104" s="17" t="s">
        <v>277</v>
      </c>
      <c r="G104" s="17" t="s">
        <v>272</v>
      </c>
      <c r="H104" s="18">
        <v>93652</v>
      </c>
      <c r="I104" s="19"/>
      <c r="J104" s="19">
        <f t="shared" si="3"/>
        <v>0</v>
      </c>
    </row>
    <row r="105" s="3" customFormat="1" ht="109" customHeight="1" spans="1:10">
      <c r="A105" s="16">
        <v>103</v>
      </c>
      <c r="B105" s="17" t="s">
        <v>37</v>
      </c>
      <c r="C105" s="17" t="s">
        <v>278</v>
      </c>
      <c r="D105" s="17" t="str">
        <f>_xlfn.DISPIMG("ID_66DABA378EE4409E97E49EB513E3C1DD",1)</f>
        <v>=DISPIMG("ID_66DABA378EE4409E97E49EB513E3C1DD",1)</v>
      </c>
      <c r="E105" s="17" t="s">
        <v>279</v>
      </c>
      <c r="F105" s="17" t="s">
        <v>280</v>
      </c>
      <c r="G105" s="17" t="s">
        <v>15</v>
      </c>
      <c r="H105" s="18">
        <v>89700</v>
      </c>
      <c r="I105" s="19"/>
      <c r="J105" s="19">
        <f t="shared" si="3"/>
        <v>0</v>
      </c>
    </row>
    <row r="106" s="3" customFormat="1" ht="112" customHeight="1" spans="1:10">
      <c r="A106" s="16">
        <v>104</v>
      </c>
      <c r="B106" s="17" t="s">
        <v>37</v>
      </c>
      <c r="C106" s="17" t="s">
        <v>281</v>
      </c>
      <c r="D106" s="17" t="str">
        <f>_xlfn.DISPIMG("ID_8F626A6D47984A1A879DE4E119FB8E27",1)</f>
        <v>=DISPIMG("ID_8F626A6D47984A1A879DE4E119FB8E27",1)</v>
      </c>
      <c r="E106" s="17" t="s">
        <v>105</v>
      </c>
      <c r="F106" s="17" t="s">
        <v>282</v>
      </c>
      <c r="G106" s="17" t="s">
        <v>15</v>
      </c>
      <c r="H106" s="18">
        <v>19500</v>
      </c>
      <c r="I106" s="19"/>
      <c r="J106" s="19">
        <f t="shared" si="3"/>
        <v>0</v>
      </c>
    </row>
    <row r="107" s="3" customFormat="1" ht="113" customHeight="1" spans="1:10">
      <c r="A107" s="16">
        <v>105</v>
      </c>
      <c r="B107" s="17" t="s">
        <v>37</v>
      </c>
      <c r="C107" s="17" t="s">
        <v>283</v>
      </c>
      <c r="D107" s="17" t="str">
        <f>_xlfn.DISPIMG("ID_2A2A7A2190D243A9AC31E3B8854B85BC",1)</f>
        <v>=DISPIMG("ID_2A2A7A2190D243A9AC31E3B8854B85BC",1)</v>
      </c>
      <c r="E107" s="17" t="s">
        <v>284</v>
      </c>
      <c r="F107" s="17" t="s">
        <v>285</v>
      </c>
      <c r="G107" s="17" t="s">
        <v>15</v>
      </c>
      <c r="H107" s="18">
        <v>2151.5</v>
      </c>
      <c r="I107" s="19"/>
      <c r="J107" s="19">
        <f t="shared" si="3"/>
        <v>0</v>
      </c>
    </row>
    <row r="108" s="4" customFormat="1" ht="105" customHeight="1" spans="1:10">
      <c r="A108" s="16">
        <v>106</v>
      </c>
      <c r="B108" s="17" t="s">
        <v>37</v>
      </c>
      <c r="C108" s="17" t="s">
        <v>286</v>
      </c>
      <c r="D108" s="17" t="str">
        <f>_xlfn.DISPIMG("ID_080258C6F4E24B959FDE1A9DAC333583",1)</f>
        <v>=DISPIMG("ID_080258C6F4E24B959FDE1A9DAC333583",1)</v>
      </c>
      <c r="E108" s="17" t="s">
        <v>287</v>
      </c>
      <c r="F108" s="17" t="s">
        <v>288</v>
      </c>
      <c r="G108" s="17" t="s">
        <v>15</v>
      </c>
      <c r="H108" s="18">
        <v>19500</v>
      </c>
      <c r="I108" s="19"/>
      <c r="J108" s="19">
        <f t="shared" si="3"/>
        <v>0</v>
      </c>
    </row>
    <row r="109" s="3" customFormat="1" ht="111" customHeight="1" spans="1:10">
      <c r="A109" s="16">
        <v>107</v>
      </c>
      <c r="B109" s="17" t="s">
        <v>37</v>
      </c>
      <c r="C109" s="17" t="s">
        <v>289</v>
      </c>
      <c r="D109" s="17" t="str">
        <f>_xlfn.DISPIMG("ID_210C97AB73EE4EE5BAD9BAE1FDB30593",1)</f>
        <v>=DISPIMG("ID_210C97AB73EE4EE5BAD9BAE1FDB30593",1)</v>
      </c>
      <c r="E109" s="17" t="s">
        <v>174</v>
      </c>
      <c r="F109" s="17" t="s">
        <v>290</v>
      </c>
      <c r="G109" s="17" t="s">
        <v>15</v>
      </c>
      <c r="H109" s="18">
        <v>16900</v>
      </c>
      <c r="I109" s="19"/>
      <c r="J109" s="19">
        <f t="shared" si="3"/>
        <v>0</v>
      </c>
    </row>
    <row r="110" s="3" customFormat="1" ht="112" customHeight="1" spans="1:10">
      <c r="A110" s="16">
        <v>108</v>
      </c>
      <c r="B110" s="17" t="s">
        <v>37</v>
      </c>
      <c r="C110" s="17" t="s">
        <v>291</v>
      </c>
      <c r="D110" s="17" t="str">
        <f>_xlfn.DISPIMG("ID_A05243BFA9984ECEA5909B482CFD6628",1)</f>
        <v>=DISPIMG("ID_A05243BFA9984ECEA5909B482CFD6628",1)</v>
      </c>
      <c r="E110" s="17" t="s">
        <v>105</v>
      </c>
      <c r="F110" s="17" t="s">
        <v>292</v>
      </c>
      <c r="G110" s="17" t="s">
        <v>272</v>
      </c>
      <c r="H110" s="18">
        <v>16900</v>
      </c>
      <c r="I110" s="19"/>
      <c r="J110" s="19">
        <f t="shared" si="3"/>
        <v>0</v>
      </c>
    </row>
    <row r="111" s="3" customFormat="1" ht="131" customHeight="1" spans="1:10">
      <c r="A111" s="16">
        <v>109</v>
      </c>
      <c r="B111" s="17" t="s">
        <v>37</v>
      </c>
      <c r="C111" s="17" t="s">
        <v>293</v>
      </c>
      <c r="D111" s="17" t="str">
        <f>_xlfn.DISPIMG("ID_1F5CC9E58A464D7DB5CC7DD05F105F45",1)</f>
        <v>=DISPIMG("ID_1F5CC9E58A464D7DB5CC7DD05F105F45",1)</v>
      </c>
      <c r="E111" s="17" t="s">
        <v>276</v>
      </c>
      <c r="F111" s="17" t="s">
        <v>294</v>
      </c>
      <c r="G111" s="17" t="s">
        <v>272</v>
      </c>
      <c r="H111" s="18">
        <v>15600</v>
      </c>
      <c r="I111" s="19"/>
      <c r="J111" s="19">
        <f t="shared" si="3"/>
        <v>0</v>
      </c>
    </row>
    <row r="112" s="3" customFormat="1" ht="106" customHeight="1" spans="1:10">
      <c r="A112" s="16">
        <v>110</v>
      </c>
      <c r="B112" s="17" t="s">
        <v>37</v>
      </c>
      <c r="C112" s="17" t="s">
        <v>295</v>
      </c>
      <c r="D112" s="17" t="str">
        <f>_xlfn.DISPIMG("ID_30EC8CCF1BF5478096947128A576630B",1)</f>
        <v>=DISPIMG("ID_30EC8CCF1BF5478096947128A576630B",1)</v>
      </c>
      <c r="E112" s="17" t="s">
        <v>296</v>
      </c>
      <c r="F112" s="17" t="s">
        <v>297</v>
      </c>
      <c r="G112" s="17" t="s">
        <v>15</v>
      </c>
      <c r="H112" s="18">
        <v>14300</v>
      </c>
      <c r="I112" s="19"/>
      <c r="J112" s="19">
        <f t="shared" si="3"/>
        <v>0</v>
      </c>
    </row>
    <row r="113" s="3" customFormat="1" ht="101" customHeight="1" spans="1:10">
      <c r="A113" s="16">
        <v>111</v>
      </c>
      <c r="B113" s="17" t="s">
        <v>37</v>
      </c>
      <c r="C113" s="17" t="s">
        <v>298</v>
      </c>
      <c r="D113" s="17" t="str">
        <f>_xlfn.DISPIMG("ID_7F1F57DFF2E544DE8B56B7A7898884AC",1)</f>
        <v>=DISPIMG("ID_7F1F57DFF2E544DE8B56B7A7898884AC",1)</v>
      </c>
      <c r="E113" s="17" t="s">
        <v>299</v>
      </c>
      <c r="F113" s="17" t="s">
        <v>300</v>
      </c>
      <c r="G113" s="17" t="s">
        <v>15</v>
      </c>
      <c r="H113" s="18">
        <v>14300</v>
      </c>
      <c r="I113" s="19"/>
      <c r="J113" s="19">
        <f t="shared" si="3"/>
        <v>0</v>
      </c>
    </row>
    <row r="114" s="3" customFormat="1" ht="113" customHeight="1" spans="1:10">
      <c r="A114" s="16">
        <v>112</v>
      </c>
      <c r="B114" s="17" t="s">
        <v>37</v>
      </c>
      <c r="C114" s="17" t="s">
        <v>301</v>
      </c>
      <c r="D114" s="17" t="str">
        <f>_xlfn.DISPIMG("ID_44F63D598155426F9E701F6D65E2E264",1)</f>
        <v>=DISPIMG("ID_44F63D598155426F9E701F6D65E2E264",1)</v>
      </c>
      <c r="E114" s="17" t="s">
        <v>94</v>
      </c>
      <c r="F114" s="17" t="s">
        <v>302</v>
      </c>
      <c r="G114" s="17" t="s">
        <v>303</v>
      </c>
      <c r="H114" s="18">
        <v>14300</v>
      </c>
      <c r="I114" s="19"/>
      <c r="J114" s="19">
        <f t="shared" si="3"/>
        <v>0</v>
      </c>
    </row>
    <row r="115" s="3" customFormat="1" ht="97" customHeight="1" spans="1:10">
      <c r="A115" s="16">
        <v>113</v>
      </c>
      <c r="B115" s="17" t="s">
        <v>37</v>
      </c>
      <c r="C115" s="17" t="s">
        <v>304</v>
      </c>
      <c r="D115" s="17" t="str">
        <f>_xlfn.DISPIMG("ID_67AB32871DB4477D837B2E559FB16702",1)</f>
        <v>=DISPIMG("ID_67AB32871DB4477D837B2E559FB16702",1)</v>
      </c>
      <c r="E115" s="17" t="s">
        <v>99</v>
      </c>
      <c r="F115" s="17" t="s">
        <v>305</v>
      </c>
      <c r="G115" s="17" t="s">
        <v>306</v>
      </c>
      <c r="H115" s="18">
        <v>13260</v>
      </c>
      <c r="I115" s="19"/>
      <c r="J115" s="19">
        <f t="shared" si="3"/>
        <v>0</v>
      </c>
    </row>
    <row r="116" s="3" customFormat="1" ht="113" customHeight="1" spans="1:10">
      <c r="A116" s="16">
        <v>114</v>
      </c>
      <c r="B116" s="17" t="s">
        <v>37</v>
      </c>
      <c r="C116" s="17" t="s">
        <v>307</v>
      </c>
      <c r="D116" s="17" t="str">
        <f>_xlfn.DISPIMG("ID_FF0A485788A042B4B71F6A44023AFCC9",1)</f>
        <v>=DISPIMG("ID_FF0A485788A042B4B71F6A44023AFCC9",1)</v>
      </c>
      <c r="E116" s="17" t="s">
        <v>308</v>
      </c>
      <c r="F116" s="17" t="s">
        <v>309</v>
      </c>
      <c r="G116" s="17" t="s">
        <v>272</v>
      </c>
      <c r="H116" s="18">
        <v>3250</v>
      </c>
      <c r="I116" s="19"/>
      <c r="J116" s="19">
        <f t="shared" si="3"/>
        <v>0</v>
      </c>
    </row>
    <row r="117" s="3" customFormat="1" ht="118" customHeight="1" spans="1:10">
      <c r="A117" s="16">
        <v>115</v>
      </c>
      <c r="B117" s="17" t="s">
        <v>37</v>
      </c>
      <c r="C117" s="17" t="s">
        <v>310</v>
      </c>
      <c r="D117" s="17" t="str">
        <f>_xlfn.DISPIMG("ID_DC0BA6CB200D4B5DA3DB3FC5279FE973",1)</f>
        <v>=DISPIMG("ID_DC0BA6CB200D4B5DA3DB3FC5279FE973",1)</v>
      </c>
      <c r="E117" s="17" t="s">
        <v>105</v>
      </c>
      <c r="F117" s="17" t="s">
        <v>311</v>
      </c>
      <c r="G117" s="17" t="s">
        <v>272</v>
      </c>
      <c r="H117" s="18">
        <v>8645</v>
      </c>
      <c r="I117" s="19"/>
      <c r="J117" s="19">
        <f t="shared" si="3"/>
        <v>0</v>
      </c>
    </row>
    <row r="118" s="3" customFormat="1" ht="104" customHeight="1" spans="1:10">
      <c r="A118" s="16">
        <v>116</v>
      </c>
      <c r="B118" s="17" t="s">
        <v>37</v>
      </c>
      <c r="C118" s="17" t="s">
        <v>312</v>
      </c>
      <c r="D118" s="17" t="str">
        <f>_xlfn.DISPIMG("ID_AF58F68655AC47218D0D8C2735024F21",1)</f>
        <v>=DISPIMG("ID_AF58F68655AC47218D0D8C2735024F21",1)</v>
      </c>
      <c r="E118" s="17" t="s">
        <v>313</v>
      </c>
      <c r="F118" s="17" t="s">
        <v>314</v>
      </c>
      <c r="G118" s="17" t="s">
        <v>272</v>
      </c>
      <c r="H118" s="18">
        <v>7800</v>
      </c>
      <c r="I118" s="19"/>
      <c r="J118" s="19">
        <f t="shared" si="3"/>
        <v>0</v>
      </c>
    </row>
    <row r="119" s="3" customFormat="1" ht="111" customHeight="1" spans="1:10">
      <c r="A119" s="16">
        <v>117</v>
      </c>
      <c r="B119" s="17" t="s">
        <v>37</v>
      </c>
      <c r="C119" s="17" t="s">
        <v>315</v>
      </c>
      <c r="D119" s="17"/>
      <c r="E119" s="17" t="s">
        <v>44</v>
      </c>
      <c r="F119" s="17" t="s">
        <v>316</v>
      </c>
      <c r="G119" s="17" t="s">
        <v>40</v>
      </c>
      <c r="H119" s="18">
        <v>5200</v>
      </c>
      <c r="I119" s="19"/>
      <c r="J119" s="19">
        <f t="shared" si="3"/>
        <v>0</v>
      </c>
    </row>
    <row r="120" s="4" customFormat="1" ht="103" customHeight="1" spans="1:10">
      <c r="A120" s="16">
        <v>118</v>
      </c>
      <c r="B120" s="17" t="s">
        <v>37</v>
      </c>
      <c r="C120" s="17" t="s">
        <v>317</v>
      </c>
      <c r="D120" s="17" t="str">
        <f>_xlfn.DISPIMG("ID_FA2C607A03844489B114D1DC34712A2A",1)</f>
        <v>=DISPIMG("ID_FA2C607A03844489B114D1DC34712A2A",1)</v>
      </c>
      <c r="E120" s="17" t="s">
        <v>296</v>
      </c>
      <c r="F120" s="17" t="s">
        <v>318</v>
      </c>
      <c r="G120" s="17" t="s">
        <v>15</v>
      </c>
      <c r="H120" s="18">
        <v>6500</v>
      </c>
      <c r="I120" s="19"/>
      <c r="J120" s="19">
        <f t="shared" si="3"/>
        <v>0</v>
      </c>
    </row>
    <row r="121" s="3" customFormat="1" ht="109" customHeight="1" spans="1:10">
      <c r="A121" s="16">
        <v>119</v>
      </c>
      <c r="B121" s="17" t="s">
        <v>37</v>
      </c>
      <c r="C121" s="17" t="s">
        <v>319</v>
      </c>
      <c r="D121" s="17" t="str">
        <f>_xlfn.DISPIMG("ID_77BA5A8CAFCA44FAA1C89316AC90995F",1)</f>
        <v>=DISPIMG("ID_77BA5A8CAFCA44FAA1C89316AC90995F",1)</v>
      </c>
      <c r="E121" s="17" t="s">
        <v>27</v>
      </c>
      <c r="F121" s="17" t="s">
        <v>320</v>
      </c>
      <c r="G121" s="17" t="s">
        <v>15</v>
      </c>
      <c r="H121" s="18">
        <v>6578</v>
      </c>
      <c r="I121" s="19"/>
      <c r="J121" s="19">
        <f t="shared" si="3"/>
        <v>0</v>
      </c>
    </row>
    <row r="122" s="3" customFormat="1" ht="107" customHeight="1" spans="1:10">
      <c r="A122" s="16">
        <v>120</v>
      </c>
      <c r="B122" s="17" t="s">
        <v>37</v>
      </c>
      <c r="C122" s="17" t="s">
        <v>321</v>
      </c>
      <c r="D122" s="17" t="str">
        <f>_xlfn.DISPIMG("ID_853293645DD547CFAD2D3C0F4A83C704",1)</f>
        <v>=DISPIMG("ID_853293645DD547CFAD2D3C0F4A83C704",1)</v>
      </c>
      <c r="E122" s="17" t="s">
        <v>308</v>
      </c>
      <c r="F122" s="17" t="s">
        <v>322</v>
      </c>
      <c r="G122" s="17" t="s">
        <v>272</v>
      </c>
      <c r="H122" s="18">
        <v>2600</v>
      </c>
      <c r="I122" s="19"/>
      <c r="J122" s="19">
        <f t="shared" si="3"/>
        <v>0</v>
      </c>
    </row>
    <row r="123" s="3" customFormat="1" ht="103" customHeight="1" spans="1:10">
      <c r="A123" s="16">
        <v>121</v>
      </c>
      <c r="B123" s="17" t="s">
        <v>37</v>
      </c>
      <c r="C123" s="17" t="s">
        <v>323</v>
      </c>
      <c r="D123" s="17" t="str">
        <f>_xlfn.DISPIMG("ID_128F61199CD34BCC8C5B1404EC27264D",1)</f>
        <v>=DISPIMG("ID_128F61199CD34BCC8C5B1404EC27264D",1)</v>
      </c>
      <c r="E123" s="17" t="s">
        <v>66</v>
      </c>
      <c r="F123" s="17" t="s">
        <v>324</v>
      </c>
      <c r="G123" s="17" t="s">
        <v>51</v>
      </c>
      <c r="H123" s="18">
        <v>3640</v>
      </c>
      <c r="I123" s="19"/>
      <c r="J123" s="19">
        <f t="shared" si="3"/>
        <v>0</v>
      </c>
    </row>
    <row r="124" s="3" customFormat="1" ht="106" customHeight="1" spans="1:10">
      <c r="A124" s="16">
        <v>122</v>
      </c>
      <c r="B124" s="17" t="s">
        <v>37</v>
      </c>
      <c r="C124" s="17" t="s">
        <v>325</v>
      </c>
      <c r="D124" s="17" t="str">
        <f>_xlfn.DISPIMG("ID_AF9433D716A3462BA453DDB2E606909B",1)</f>
        <v>=DISPIMG("ID_AF9433D716A3462BA453DDB2E606909B",1)</v>
      </c>
      <c r="E124" s="17" t="s">
        <v>326</v>
      </c>
      <c r="F124" s="17" t="s">
        <v>327</v>
      </c>
      <c r="G124" s="17" t="s">
        <v>15</v>
      </c>
      <c r="H124" s="18">
        <v>5590</v>
      </c>
      <c r="I124" s="19"/>
      <c r="J124" s="19">
        <f t="shared" si="3"/>
        <v>0</v>
      </c>
    </row>
    <row r="125" s="3" customFormat="1" ht="114" customHeight="1" spans="1:10">
      <c r="A125" s="16">
        <v>123</v>
      </c>
      <c r="B125" s="17" t="s">
        <v>37</v>
      </c>
      <c r="C125" s="17" t="s">
        <v>328</v>
      </c>
      <c r="D125" s="17" t="str">
        <f>_xlfn.DISPIMG("ID_3576DE1211DD434E875CD30DC3350A24",1)</f>
        <v>=DISPIMG("ID_3576DE1211DD434E875CD30DC3350A24",1)</v>
      </c>
      <c r="E125" s="17" t="s">
        <v>329</v>
      </c>
      <c r="F125" s="17" t="s">
        <v>330</v>
      </c>
      <c r="G125" s="17" t="s">
        <v>15</v>
      </c>
      <c r="H125" s="18">
        <v>1950</v>
      </c>
      <c r="I125" s="19"/>
      <c r="J125" s="19">
        <f t="shared" si="3"/>
        <v>0</v>
      </c>
    </row>
    <row r="126" s="3" customFormat="1" ht="105" customHeight="1" spans="1:10">
      <c r="A126" s="16">
        <v>124</v>
      </c>
      <c r="B126" s="17" t="s">
        <v>37</v>
      </c>
      <c r="C126" s="17" t="s">
        <v>331</v>
      </c>
      <c r="D126" s="17" t="str">
        <f>_xlfn.DISPIMG("ID_AB5C29CE0AB5423F8C2B72B5CE4DB271",1)</f>
        <v>=DISPIMG("ID_AB5C29CE0AB5423F8C2B72B5CE4DB271",1)</v>
      </c>
      <c r="E126" s="17" t="s">
        <v>228</v>
      </c>
      <c r="F126" s="17" t="s">
        <v>332</v>
      </c>
      <c r="G126" s="17" t="s">
        <v>15</v>
      </c>
      <c r="H126" s="18">
        <v>1950</v>
      </c>
      <c r="I126" s="19"/>
      <c r="J126" s="19">
        <f t="shared" si="3"/>
        <v>0</v>
      </c>
    </row>
    <row r="127" s="3" customFormat="1" ht="92" customHeight="1" spans="1:10">
      <c r="A127" s="16">
        <v>125</v>
      </c>
      <c r="B127" s="17" t="s">
        <v>37</v>
      </c>
      <c r="C127" s="17" t="s">
        <v>333</v>
      </c>
      <c r="D127" s="17" t="str">
        <f>_xlfn.DISPIMG("ID_76094543C4D441C7A54B393D87F18CAC",1)</f>
        <v>=DISPIMG("ID_76094543C4D441C7A54B393D87F18CAC",1)</v>
      </c>
      <c r="E127" s="17" t="s">
        <v>228</v>
      </c>
      <c r="F127" s="17" t="s">
        <v>334</v>
      </c>
      <c r="G127" s="17" t="s">
        <v>15</v>
      </c>
      <c r="H127" s="18">
        <v>1950</v>
      </c>
      <c r="I127" s="19"/>
      <c r="J127" s="19">
        <f t="shared" si="3"/>
        <v>0</v>
      </c>
    </row>
    <row r="128" s="3" customFormat="1" ht="107" customHeight="1" spans="1:10">
      <c r="A128" s="16">
        <v>126</v>
      </c>
      <c r="B128" s="17" t="s">
        <v>37</v>
      </c>
      <c r="C128" s="17" t="s">
        <v>335</v>
      </c>
      <c r="D128" s="17" t="str">
        <f>_xlfn.DISPIMG("ID_EDA9848069EA4339841152989E0F1293",1)</f>
        <v>=DISPIMG("ID_EDA9848069EA4339841152989E0F1293",1)</v>
      </c>
      <c r="E128" s="17" t="s">
        <v>336</v>
      </c>
      <c r="F128" s="17" t="s">
        <v>337</v>
      </c>
      <c r="G128" s="17" t="s">
        <v>15</v>
      </c>
      <c r="H128" s="18">
        <v>1950</v>
      </c>
      <c r="I128" s="19"/>
      <c r="J128" s="19">
        <f t="shared" si="3"/>
        <v>0</v>
      </c>
    </row>
    <row r="129" s="4" customFormat="1" ht="107" customHeight="1" spans="1:10">
      <c r="A129" s="16">
        <v>127</v>
      </c>
      <c r="B129" s="17" t="s">
        <v>37</v>
      </c>
      <c r="C129" s="17" t="s">
        <v>338</v>
      </c>
      <c r="D129" s="17" t="str">
        <f>_xlfn.DISPIMG("ID_D48231704E984B8489E7CD4A24F21685",1)</f>
        <v>=DISPIMG("ID_D48231704E984B8489E7CD4A24F21685",1)</v>
      </c>
      <c r="E129" s="17" t="s">
        <v>339</v>
      </c>
      <c r="F129" s="17" t="s">
        <v>340</v>
      </c>
      <c r="G129" s="17" t="s">
        <v>15</v>
      </c>
      <c r="H129" s="18">
        <v>1950</v>
      </c>
      <c r="I129" s="19"/>
      <c r="J129" s="19">
        <f t="shared" si="3"/>
        <v>0</v>
      </c>
    </row>
    <row r="130" s="3" customFormat="1" ht="198" customHeight="1" spans="1:10">
      <c r="A130" s="16">
        <v>128</v>
      </c>
      <c r="B130" s="17" t="s">
        <v>37</v>
      </c>
      <c r="C130" s="17" t="s">
        <v>341</v>
      </c>
      <c r="D130" s="17"/>
      <c r="E130" s="17" t="s">
        <v>342</v>
      </c>
      <c r="F130" s="17" t="s">
        <v>343</v>
      </c>
      <c r="G130" s="17" t="s">
        <v>272</v>
      </c>
      <c r="H130" s="18">
        <v>1950</v>
      </c>
      <c r="I130" s="19"/>
      <c r="J130" s="19">
        <f t="shared" si="3"/>
        <v>0</v>
      </c>
    </row>
    <row r="131" s="3" customFormat="1" ht="107" customHeight="1" spans="1:10">
      <c r="A131" s="16">
        <v>129</v>
      </c>
      <c r="B131" s="17" t="s">
        <v>37</v>
      </c>
      <c r="C131" s="17" t="s">
        <v>344</v>
      </c>
      <c r="D131" s="17" t="str">
        <f>_xlfn.DISPIMG("ID_6DCE7A3A2E5D406D9CA2820F17334AC6",1)</f>
        <v>=DISPIMG("ID_6DCE7A3A2E5D406D9CA2820F17334AC6",1)</v>
      </c>
      <c r="E131" s="17" t="s">
        <v>105</v>
      </c>
      <c r="F131" s="17" t="s">
        <v>345</v>
      </c>
      <c r="G131" s="17" t="s">
        <v>15</v>
      </c>
      <c r="H131" s="18">
        <v>1950</v>
      </c>
      <c r="I131" s="19"/>
      <c r="J131" s="19">
        <f t="shared" si="3"/>
        <v>0</v>
      </c>
    </row>
    <row r="132" s="3" customFormat="1" ht="106" customHeight="1" spans="1:10">
      <c r="A132" s="16">
        <v>130</v>
      </c>
      <c r="B132" s="17" t="s">
        <v>37</v>
      </c>
      <c r="C132" s="17" t="s">
        <v>346</v>
      </c>
      <c r="D132" s="17" t="str">
        <f>_xlfn.DISPIMG("ID_3A4EADD75995472EB643CC5906BD6B84",1)</f>
        <v>=DISPIMG("ID_3A4EADD75995472EB643CC5906BD6B84",1)</v>
      </c>
      <c r="E132" s="17" t="s">
        <v>44</v>
      </c>
      <c r="F132" s="17" t="s">
        <v>347</v>
      </c>
      <c r="G132" s="17" t="s">
        <v>15</v>
      </c>
      <c r="H132" s="18">
        <v>1560</v>
      </c>
      <c r="I132" s="19"/>
      <c r="J132" s="19">
        <f t="shared" ref="J132:J161" si="4">H132*I132</f>
        <v>0</v>
      </c>
    </row>
    <row r="133" s="3" customFormat="1" ht="111" customHeight="1" spans="1:10">
      <c r="A133" s="16">
        <v>131</v>
      </c>
      <c r="B133" s="17" t="s">
        <v>37</v>
      </c>
      <c r="C133" s="17" t="s">
        <v>348</v>
      </c>
      <c r="D133" s="17" t="str">
        <f>_xlfn.DISPIMG("ID_404120B503AC4A4B9F387C4956C308DD",1)</f>
        <v>=DISPIMG("ID_404120B503AC4A4B9F387C4956C308DD",1)</v>
      </c>
      <c r="E133" s="17" t="s">
        <v>24</v>
      </c>
      <c r="F133" s="17" t="s">
        <v>229</v>
      </c>
      <c r="G133" s="17" t="s">
        <v>15</v>
      </c>
      <c r="H133" s="18">
        <v>1066</v>
      </c>
      <c r="I133" s="19"/>
      <c r="J133" s="19">
        <f t="shared" si="4"/>
        <v>0</v>
      </c>
    </row>
    <row r="134" s="3" customFormat="1" ht="116" customHeight="1" spans="1:10">
      <c r="A134" s="16">
        <v>132</v>
      </c>
      <c r="B134" s="17" t="s">
        <v>37</v>
      </c>
      <c r="C134" s="17" t="s">
        <v>349</v>
      </c>
      <c r="D134" s="17" t="str">
        <f>_xlfn.DISPIMG("ID_008EE06201DD40689E891793744CC286",1)</f>
        <v>=DISPIMG("ID_008EE06201DD40689E891793744CC286",1)</v>
      </c>
      <c r="E134" s="17" t="s">
        <v>94</v>
      </c>
      <c r="F134" s="17" t="s">
        <v>350</v>
      </c>
      <c r="G134" s="17" t="s">
        <v>351</v>
      </c>
      <c r="H134" s="18">
        <v>910</v>
      </c>
      <c r="I134" s="19"/>
      <c r="J134" s="19">
        <f t="shared" si="4"/>
        <v>0</v>
      </c>
    </row>
    <row r="135" s="3" customFormat="1" ht="100" customHeight="1" spans="1:10">
      <c r="A135" s="16">
        <v>133</v>
      </c>
      <c r="B135" s="17" t="s">
        <v>37</v>
      </c>
      <c r="C135" s="17" t="s">
        <v>328</v>
      </c>
      <c r="D135" s="17" t="str">
        <f>_xlfn.DISPIMG("ID_DED0E728675F4D99A1789470079C9889",1)</f>
        <v>=DISPIMG("ID_DED0E728675F4D99A1789470079C9889",1)</v>
      </c>
      <c r="E135" s="17" t="s">
        <v>329</v>
      </c>
      <c r="F135" s="17" t="s">
        <v>352</v>
      </c>
      <c r="G135" s="17" t="s">
        <v>15</v>
      </c>
      <c r="H135" s="18">
        <v>1950</v>
      </c>
      <c r="I135" s="19"/>
      <c r="J135" s="19">
        <f t="shared" si="4"/>
        <v>0</v>
      </c>
    </row>
    <row r="136" s="3" customFormat="1" ht="113" customHeight="1" spans="1:10">
      <c r="A136" s="16">
        <v>134</v>
      </c>
      <c r="B136" s="17" t="s">
        <v>37</v>
      </c>
      <c r="C136" s="17" t="s">
        <v>353</v>
      </c>
      <c r="D136" s="17" t="str">
        <f>_xlfn.DISPIMG("ID_BBB024CB678548D6A7AD10B71BF99DEE",1)</f>
        <v>=DISPIMG("ID_BBB024CB678548D6A7AD10B71BF99DEE",1)</v>
      </c>
      <c r="E136" s="17" t="s">
        <v>110</v>
      </c>
      <c r="F136" s="17" t="s">
        <v>354</v>
      </c>
      <c r="G136" s="17" t="s">
        <v>15</v>
      </c>
      <c r="H136" s="18">
        <v>17550</v>
      </c>
      <c r="I136" s="19"/>
      <c r="J136" s="19">
        <f t="shared" si="4"/>
        <v>0</v>
      </c>
    </row>
    <row r="137" s="3" customFormat="1" ht="98" customHeight="1" spans="1:10">
      <c r="A137" s="16">
        <v>135</v>
      </c>
      <c r="B137" s="17" t="s">
        <v>37</v>
      </c>
      <c r="C137" s="17" t="s">
        <v>355</v>
      </c>
      <c r="D137" s="17" t="str">
        <f>_xlfn.DISPIMG("ID_C06DE72004394F7FB16675D3316CED54",1)</f>
        <v>=DISPIMG("ID_C06DE72004394F7FB16675D3316CED54",1)</v>
      </c>
      <c r="E137" s="17" t="s">
        <v>44</v>
      </c>
      <c r="F137" s="17" t="s">
        <v>356</v>
      </c>
      <c r="G137" s="17" t="s">
        <v>15</v>
      </c>
      <c r="H137" s="18">
        <v>910</v>
      </c>
      <c r="I137" s="19"/>
      <c r="J137" s="19">
        <f t="shared" si="4"/>
        <v>0</v>
      </c>
    </row>
    <row r="138" s="3" customFormat="1" ht="104" customHeight="1" spans="1:10">
      <c r="A138" s="16">
        <v>136</v>
      </c>
      <c r="B138" s="17" t="s">
        <v>37</v>
      </c>
      <c r="C138" s="17" t="s">
        <v>357</v>
      </c>
      <c r="D138" s="17" t="str">
        <f>_xlfn.DISPIMG("ID_A90AFFE62EDE4BFF83364BCC6E93BA98",1)</f>
        <v>=DISPIMG("ID_A90AFFE62EDE4BFF83364BCC6E93BA98",1)</v>
      </c>
      <c r="E138" s="17" t="s">
        <v>358</v>
      </c>
      <c r="F138" s="17" t="s">
        <v>359</v>
      </c>
      <c r="G138" s="17" t="s">
        <v>15</v>
      </c>
      <c r="H138" s="18">
        <v>117</v>
      </c>
      <c r="I138" s="19"/>
      <c r="J138" s="19">
        <f t="shared" si="4"/>
        <v>0</v>
      </c>
    </row>
    <row r="139" s="3" customFormat="1" ht="116" customHeight="1" spans="1:10">
      <c r="A139" s="16">
        <v>137</v>
      </c>
      <c r="B139" s="17" t="s">
        <v>37</v>
      </c>
      <c r="C139" s="17" t="s">
        <v>360</v>
      </c>
      <c r="D139" s="17" t="str">
        <f>_xlfn.DISPIMG("ID_F3E54A18BA5F4BDDB9584C6A510EDB49",1)</f>
        <v>=DISPIMG("ID_F3E54A18BA5F4BDDB9584C6A510EDB49",1)</v>
      </c>
      <c r="E139" s="17" t="s">
        <v>258</v>
      </c>
      <c r="F139" s="17" t="s">
        <v>361</v>
      </c>
      <c r="G139" s="17" t="s">
        <v>351</v>
      </c>
      <c r="H139" s="18">
        <v>169</v>
      </c>
      <c r="I139" s="19"/>
      <c r="J139" s="19">
        <f t="shared" si="4"/>
        <v>0</v>
      </c>
    </row>
    <row r="140" s="3" customFormat="1" ht="104" customHeight="1" spans="1:10">
      <c r="A140" s="16">
        <v>138</v>
      </c>
      <c r="B140" s="17" t="s">
        <v>37</v>
      </c>
      <c r="C140" s="17" t="s">
        <v>362</v>
      </c>
      <c r="D140" s="17" t="str">
        <f>_xlfn.DISPIMG("ID_2CF458872A694E2CB3132EEBD7858B49",1)</f>
        <v>=DISPIMG("ID_2CF458872A694E2CB3132EEBD7858B49",1)</v>
      </c>
      <c r="E140" s="17"/>
      <c r="F140" s="17" t="s">
        <v>363</v>
      </c>
      <c r="G140" s="17" t="s">
        <v>15</v>
      </c>
      <c r="H140" s="18">
        <v>39</v>
      </c>
      <c r="I140" s="19"/>
      <c r="J140" s="19">
        <f t="shared" si="4"/>
        <v>0</v>
      </c>
    </row>
    <row r="141" s="3" customFormat="1" ht="109" customHeight="1" spans="1:10">
      <c r="A141" s="16">
        <v>139</v>
      </c>
      <c r="B141" s="17" t="s">
        <v>37</v>
      </c>
      <c r="C141" s="17" t="s">
        <v>364</v>
      </c>
      <c r="D141" s="17" t="str">
        <f>_xlfn.DISPIMG("ID_310A1F96CDEE4B9EBA627A68EE9B2E0A",1)</f>
        <v>=DISPIMG("ID_310A1F96CDEE4B9EBA627A68EE9B2E0A",1)</v>
      </c>
      <c r="E141" s="17" t="s">
        <v>296</v>
      </c>
      <c r="F141" s="17" t="s">
        <v>365</v>
      </c>
      <c r="G141" s="17" t="s">
        <v>59</v>
      </c>
      <c r="H141" s="18">
        <v>20.8</v>
      </c>
      <c r="I141" s="19"/>
      <c r="J141" s="19">
        <f t="shared" si="4"/>
        <v>0</v>
      </c>
    </row>
    <row r="142" s="3" customFormat="1" ht="99" customHeight="1" spans="1:10">
      <c r="A142" s="16">
        <v>140</v>
      </c>
      <c r="B142" s="17" t="s">
        <v>37</v>
      </c>
      <c r="C142" s="17" t="s">
        <v>366</v>
      </c>
      <c r="D142" s="17" t="str">
        <f>_xlfn.DISPIMG("ID_8C579D06BB3A4244B617FC813269A829",1)</f>
        <v>=DISPIMG("ID_8C579D06BB3A4244B617FC813269A829",1)</v>
      </c>
      <c r="E142" s="17" t="s">
        <v>367</v>
      </c>
      <c r="F142" s="17" t="s">
        <v>368</v>
      </c>
      <c r="G142" s="17" t="s">
        <v>369</v>
      </c>
      <c r="H142" s="18">
        <v>7.8</v>
      </c>
      <c r="I142" s="19"/>
      <c r="J142" s="19">
        <f t="shared" si="4"/>
        <v>0</v>
      </c>
    </row>
    <row r="143" s="3" customFormat="1" ht="100" customHeight="1" spans="1:10">
      <c r="A143" s="16">
        <v>141</v>
      </c>
      <c r="B143" s="17" t="s">
        <v>370</v>
      </c>
      <c r="C143" s="17" t="s">
        <v>371</v>
      </c>
      <c r="D143" s="17" t="str">
        <f>_xlfn.DISPIMG("ID_891CFED5871642E3BEAC62F9479B9C39",1)</f>
        <v>=DISPIMG("ID_891CFED5871642E3BEAC62F9479B9C39",1)</v>
      </c>
      <c r="E143" s="17" t="s">
        <v>24</v>
      </c>
      <c r="F143" s="17" t="s">
        <v>372</v>
      </c>
      <c r="G143" s="17" t="s">
        <v>15</v>
      </c>
      <c r="H143" s="18">
        <v>1211730</v>
      </c>
      <c r="I143" s="19"/>
      <c r="J143" s="19">
        <f t="shared" si="4"/>
        <v>0</v>
      </c>
    </row>
    <row r="144" s="4" customFormat="1" ht="94" customHeight="1" spans="1:10">
      <c r="A144" s="16">
        <v>142</v>
      </c>
      <c r="B144" s="17" t="s">
        <v>370</v>
      </c>
      <c r="C144" s="17" t="s">
        <v>373</v>
      </c>
      <c r="D144" s="17" t="str">
        <f>_xlfn.DISPIMG("ID_4B1C025F598646C1B46E217DA38FB795",1)</f>
        <v>=DISPIMG("ID_4B1C025F598646C1B46E217DA38FB795",1)</v>
      </c>
      <c r="E144" s="17" t="s">
        <v>24</v>
      </c>
      <c r="F144" s="17" t="s">
        <v>232</v>
      </c>
      <c r="G144" s="17" t="s">
        <v>15</v>
      </c>
      <c r="H144" s="18">
        <v>244920</v>
      </c>
      <c r="I144" s="19"/>
      <c r="J144" s="19">
        <f t="shared" si="4"/>
        <v>0</v>
      </c>
    </row>
    <row r="145" s="3" customFormat="1" ht="98" customHeight="1" spans="1:10">
      <c r="A145" s="16">
        <v>143</v>
      </c>
      <c r="B145" s="17" t="s">
        <v>370</v>
      </c>
      <c r="C145" s="17" t="s">
        <v>374</v>
      </c>
      <c r="D145" s="17" t="str">
        <f>_xlfn.DISPIMG("ID_BE4028EC220E4063B347FDA471D4A890",1)</f>
        <v>=DISPIMG("ID_BE4028EC220E4063B347FDA471D4A890",1)</v>
      </c>
      <c r="E145" s="17" t="s">
        <v>375</v>
      </c>
      <c r="F145" s="17" t="s">
        <v>376</v>
      </c>
      <c r="G145" s="17" t="s">
        <v>15</v>
      </c>
      <c r="H145" s="18">
        <v>524628</v>
      </c>
      <c r="I145" s="19"/>
      <c r="J145" s="19">
        <f t="shared" si="4"/>
        <v>0</v>
      </c>
    </row>
    <row r="146" s="3" customFormat="1" ht="85.9" customHeight="1" spans="1:10">
      <c r="A146" s="16">
        <v>144</v>
      </c>
      <c r="B146" s="17" t="s">
        <v>370</v>
      </c>
      <c r="C146" s="17" t="s">
        <v>377</v>
      </c>
      <c r="D146" s="17" t="str">
        <f>_xlfn.DISPIMG("ID_A7A1BE2194C5413AB90BB0BD7E8EE4A9",1)</f>
        <v>=DISPIMG("ID_A7A1BE2194C5413AB90BB0BD7E8EE4A9",1)</v>
      </c>
      <c r="E146" s="17" t="s">
        <v>378</v>
      </c>
      <c r="F146" s="17" t="s">
        <v>379</v>
      </c>
      <c r="G146" s="17" t="s">
        <v>15</v>
      </c>
      <c r="H146" s="18">
        <v>31980</v>
      </c>
      <c r="I146" s="19"/>
      <c r="J146" s="19">
        <f t="shared" si="4"/>
        <v>0</v>
      </c>
    </row>
    <row r="147" s="3" customFormat="1" ht="216" customHeight="1" spans="1:10">
      <c r="A147" s="16">
        <v>145</v>
      </c>
      <c r="B147" s="17" t="s">
        <v>370</v>
      </c>
      <c r="C147" s="17" t="s">
        <v>380</v>
      </c>
      <c r="D147" s="17"/>
      <c r="E147" s="17" t="s">
        <v>94</v>
      </c>
      <c r="F147" s="17" t="s">
        <v>381</v>
      </c>
      <c r="G147" s="17" t="s">
        <v>15</v>
      </c>
      <c r="H147" s="18">
        <v>24180</v>
      </c>
      <c r="I147" s="19"/>
      <c r="J147" s="19">
        <f t="shared" si="4"/>
        <v>0</v>
      </c>
    </row>
    <row r="148" s="3" customFormat="1" ht="112" customHeight="1" spans="1:10">
      <c r="A148" s="16">
        <v>146</v>
      </c>
      <c r="B148" s="17" t="s">
        <v>370</v>
      </c>
      <c r="C148" s="17" t="s">
        <v>382</v>
      </c>
      <c r="D148" s="17" t="str">
        <f>_xlfn.DISPIMG("ID_C09D5C436C414F8BA00E5DABF82B5D40",1)</f>
        <v>=DISPIMG("ID_C09D5C436C414F8BA00E5DABF82B5D40",1)</v>
      </c>
      <c r="E148" s="17" t="s">
        <v>383</v>
      </c>
      <c r="F148" s="17" t="s">
        <v>384</v>
      </c>
      <c r="G148" s="17" t="s">
        <v>15</v>
      </c>
      <c r="H148" s="18">
        <v>3250</v>
      </c>
      <c r="I148" s="19"/>
      <c r="J148" s="19">
        <f t="shared" si="4"/>
        <v>0</v>
      </c>
    </row>
    <row r="149" s="3" customFormat="1" ht="107" customHeight="1" spans="1:10">
      <c r="A149" s="16">
        <v>147</v>
      </c>
      <c r="B149" s="17" t="s">
        <v>370</v>
      </c>
      <c r="C149" s="17" t="s">
        <v>371</v>
      </c>
      <c r="D149" s="17" t="str">
        <f>_xlfn.DISPIMG("ID_67323BFD5A6E4532B335F0B33B023BE2",1)</f>
        <v>=DISPIMG("ID_67323BFD5A6E4532B335F0B33B023BE2",1)</v>
      </c>
      <c r="E149" s="17" t="s">
        <v>284</v>
      </c>
      <c r="F149" s="17" t="s">
        <v>385</v>
      </c>
      <c r="G149" s="17" t="s">
        <v>15</v>
      </c>
      <c r="H149" s="18">
        <v>1950</v>
      </c>
      <c r="I149" s="19"/>
      <c r="J149" s="19">
        <f t="shared" si="4"/>
        <v>0</v>
      </c>
    </row>
    <row r="150" s="3" customFormat="1" ht="105" customHeight="1" spans="1:10">
      <c r="A150" s="16">
        <v>148</v>
      </c>
      <c r="B150" s="17" t="s">
        <v>370</v>
      </c>
      <c r="C150" s="17" t="s">
        <v>386</v>
      </c>
      <c r="D150" s="17" t="str">
        <f>_xlfn.DISPIMG("ID_BE0D8285C2B545758804EDFF8AE38B57",1)</f>
        <v>=DISPIMG("ID_BE0D8285C2B545758804EDFF8AE38B57",1)</v>
      </c>
      <c r="E150" s="17" t="s">
        <v>24</v>
      </c>
      <c r="F150" s="17" t="s">
        <v>387</v>
      </c>
      <c r="G150" s="17" t="s">
        <v>15</v>
      </c>
      <c r="H150" s="18">
        <v>1950</v>
      </c>
      <c r="I150" s="19"/>
      <c r="J150" s="19">
        <f t="shared" si="4"/>
        <v>0</v>
      </c>
    </row>
    <row r="151" s="3" customFormat="1" ht="85.9" customHeight="1" spans="1:10">
      <c r="A151" s="16">
        <v>149</v>
      </c>
      <c r="B151" s="17" t="s">
        <v>11</v>
      </c>
      <c r="C151" s="17" t="s">
        <v>388</v>
      </c>
      <c r="D151" s="22" t="str">
        <f>_xlfn.DISPIMG("ID_EDF10DFFC2BA44F3A1B352C695DF3F09",1)</f>
        <v>=DISPIMG("ID_EDF10DFFC2BA44F3A1B352C695DF3F09",1)</v>
      </c>
      <c r="E151" s="17" t="s">
        <v>389</v>
      </c>
      <c r="F151" s="17" t="s">
        <v>390</v>
      </c>
      <c r="G151" s="17" t="s">
        <v>15</v>
      </c>
      <c r="H151" s="18">
        <v>208</v>
      </c>
      <c r="I151" s="19"/>
      <c r="J151" s="19">
        <f t="shared" si="4"/>
        <v>0</v>
      </c>
    </row>
    <row r="152" s="3" customFormat="1" ht="85.9" customHeight="1" spans="1:10">
      <c r="A152" s="16">
        <v>150</v>
      </c>
      <c r="B152" s="17" t="s">
        <v>11</v>
      </c>
      <c r="C152" s="17" t="s">
        <v>391</v>
      </c>
      <c r="D152" s="22" t="str">
        <f>_xlfn.DISPIMG("ID_C22C057591854C38A4ECC73CCF4B78CC",1)</f>
        <v>=DISPIMG("ID_C22C057591854C38A4ECC73CCF4B78CC",1)</v>
      </c>
      <c r="E152" s="17" t="s">
        <v>389</v>
      </c>
      <c r="F152" s="17" t="s">
        <v>392</v>
      </c>
      <c r="G152" s="17" t="s">
        <v>15</v>
      </c>
      <c r="H152" s="18">
        <v>45.5</v>
      </c>
      <c r="I152" s="19"/>
      <c r="J152" s="19">
        <f t="shared" si="4"/>
        <v>0</v>
      </c>
    </row>
    <row r="153" s="3" customFormat="1" ht="85.9" customHeight="1" spans="1:10">
      <c r="A153" s="16">
        <v>151</v>
      </c>
      <c r="B153" s="17" t="s">
        <v>11</v>
      </c>
      <c r="C153" s="17" t="s">
        <v>393</v>
      </c>
      <c r="D153" s="22" t="str">
        <f>_xlfn.DISPIMG("ID_3C7F3A1F6E094FABAE49BF91F497C19D",1)</f>
        <v>=DISPIMG("ID_3C7F3A1F6E094FABAE49BF91F497C19D",1)</v>
      </c>
      <c r="E153" s="17" t="s">
        <v>216</v>
      </c>
      <c r="F153" s="17" t="s">
        <v>394</v>
      </c>
      <c r="G153" s="17" t="s">
        <v>15</v>
      </c>
      <c r="H153" s="18">
        <v>4160</v>
      </c>
      <c r="I153" s="19"/>
      <c r="J153" s="19">
        <f t="shared" si="4"/>
        <v>0</v>
      </c>
    </row>
    <row r="154" s="4" customFormat="1" ht="191" customHeight="1" spans="1:10">
      <c r="A154" s="16">
        <v>152</v>
      </c>
      <c r="B154" s="23" t="s">
        <v>37</v>
      </c>
      <c r="C154" s="23" t="s">
        <v>395</v>
      </c>
      <c r="D154" s="23"/>
      <c r="E154" s="23" t="s">
        <v>66</v>
      </c>
      <c r="F154" s="23" t="s">
        <v>396</v>
      </c>
      <c r="G154" s="23" t="s">
        <v>15</v>
      </c>
      <c r="H154" s="24">
        <v>14300</v>
      </c>
      <c r="I154" s="25"/>
      <c r="J154" s="19">
        <f t="shared" si="4"/>
        <v>0</v>
      </c>
    </row>
    <row r="155" s="4" customFormat="1" ht="85.9" customHeight="1" spans="1:10">
      <c r="A155" s="16">
        <v>153</v>
      </c>
      <c r="B155" s="23" t="s">
        <v>37</v>
      </c>
      <c r="C155" s="23" t="s">
        <v>397</v>
      </c>
      <c r="D155" s="23" t="str">
        <f>_xlfn.DISPIMG("ID_45AE4EDB1CF549F3AD816DF93BB7CBED",1)</f>
        <v>=DISPIMG("ID_45AE4EDB1CF549F3AD816DF93BB7CBED",1)</v>
      </c>
      <c r="E155" s="23" t="s">
        <v>398</v>
      </c>
      <c r="F155" s="23" t="s">
        <v>399</v>
      </c>
      <c r="G155" s="23" t="s">
        <v>15</v>
      </c>
      <c r="H155" s="24">
        <v>5200</v>
      </c>
      <c r="I155" s="25"/>
      <c r="J155" s="19">
        <f t="shared" si="4"/>
        <v>0</v>
      </c>
    </row>
    <row r="156" s="4" customFormat="1" ht="105" customHeight="1" spans="1:10">
      <c r="A156" s="16">
        <v>154</v>
      </c>
      <c r="B156" s="23" t="s">
        <v>37</v>
      </c>
      <c r="C156" s="23" t="s">
        <v>400</v>
      </c>
      <c r="D156" s="23" t="str">
        <f>_xlfn.DISPIMG("ID_66C8650AA83443AD9DC0CC41F999692D",1)</f>
        <v>=DISPIMG("ID_66C8650AA83443AD9DC0CC41F999692D",1)</v>
      </c>
      <c r="E156" s="23" t="s">
        <v>398</v>
      </c>
      <c r="F156" s="23" t="s">
        <v>401</v>
      </c>
      <c r="G156" s="23" t="s">
        <v>15</v>
      </c>
      <c r="H156" s="24">
        <v>5200</v>
      </c>
      <c r="I156" s="25"/>
      <c r="J156" s="19">
        <f t="shared" si="4"/>
        <v>0</v>
      </c>
    </row>
    <row r="157" s="4" customFormat="1" ht="85.9" customHeight="1" spans="1:10">
      <c r="A157" s="16">
        <v>155</v>
      </c>
      <c r="B157" s="23" t="s">
        <v>37</v>
      </c>
      <c r="C157" s="23" t="s">
        <v>402</v>
      </c>
      <c r="D157" s="23" t="str">
        <f>_xlfn.DISPIMG("ID_AF54613F9EDF47AD8D7308FBDA8CC10D",1)</f>
        <v>=DISPIMG("ID_AF54613F9EDF47AD8D7308FBDA8CC10D",1)</v>
      </c>
      <c r="E157" s="23" t="s">
        <v>398</v>
      </c>
      <c r="F157" s="23" t="s">
        <v>403</v>
      </c>
      <c r="G157" s="23" t="s">
        <v>15</v>
      </c>
      <c r="H157" s="24">
        <v>5200</v>
      </c>
      <c r="I157" s="25"/>
      <c r="J157" s="19">
        <f t="shared" si="4"/>
        <v>0</v>
      </c>
    </row>
    <row r="158" s="3" customFormat="1" ht="85.9" customHeight="1" spans="1:10">
      <c r="A158" s="16">
        <v>156</v>
      </c>
      <c r="B158" s="23" t="s">
        <v>37</v>
      </c>
      <c r="C158" s="23" t="s">
        <v>404</v>
      </c>
      <c r="D158" s="23" t="str">
        <f>_xlfn.DISPIMG("ID_02AF201D5AF54BDC99201F0E338EAAD5",1)</f>
        <v>=DISPIMG("ID_02AF201D5AF54BDC99201F0E338EAAD5",1)</v>
      </c>
      <c r="E158" s="23" t="s">
        <v>405</v>
      </c>
      <c r="F158" s="23" t="s">
        <v>406</v>
      </c>
      <c r="G158" s="23" t="s">
        <v>15</v>
      </c>
      <c r="H158" s="24">
        <v>5200</v>
      </c>
      <c r="I158" s="25"/>
      <c r="J158" s="19">
        <f t="shared" si="4"/>
        <v>0</v>
      </c>
    </row>
    <row r="159" s="3" customFormat="1" ht="85.9" customHeight="1" spans="1:10">
      <c r="A159" s="16">
        <v>157</v>
      </c>
      <c r="B159" s="23" t="s">
        <v>37</v>
      </c>
      <c r="C159" s="23" t="s">
        <v>407</v>
      </c>
      <c r="D159" s="23" t="str">
        <f>_xlfn.DISPIMG("ID_3CB9818450B44D7285277E5A75105B81",1)</f>
        <v>=DISPIMG("ID_3CB9818450B44D7285277E5A75105B81",1)</v>
      </c>
      <c r="E159" s="23" t="s">
        <v>405</v>
      </c>
      <c r="F159" s="23" t="s">
        <v>408</v>
      </c>
      <c r="G159" s="23" t="s">
        <v>15</v>
      </c>
      <c r="H159" s="24">
        <v>5200</v>
      </c>
      <c r="I159" s="25"/>
      <c r="J159" s="19">
        <f t="shared" si="4"/>
        <v>0</v>
      </c>
    </row>
    <row r="160" s="3" customFormat="1" ht="85.9" customHeight="1" spans="1:10">
      <c r="A160" s="16">
        <v>158</v>
      </c>
      <c r="B160" s="23" t="s">
        <v>37</v>
      </c>
      <c r="C160" s="23" t="s">
        <v>409</v>
      </c>
      <c r="D160" s="23" t="str">
        <f>_xlfn.DISPIMG("ID_DEC93BA37A7E4CB9AD2A9B352EC9984B",1)</f>
        <v>=DISPIMG("ID_DEC93BA37A7E4CB9AD2A9B352EC9984B",1)</v>
      </c>
      <c r="E160" s="23" t="s">
        <v>405</v>
      </c>
      <c r="F160" s="23" t="s">
        <v>410</v>
      </c>
      <c r="G160" s="23" t="s">
        <v>15</v>
      </c>
      <c r="H160" s="24">
        <v>5200</v>
      </c>
      <c r="I160" s="25"/>
      <c r="J160" s="19">
        <f t="shared" si="4"/>
        <v>0</v>
      </c>
    </row>
    <row r="161" s="5" customFormat="1" ht="85.9" customHeight="1" spans="1:10">
      <c r="A161" s="16">
        <v>159</v>
      </c>
      <c r="B161" s="23" t="s">
        <v>37</v>
      </c>
      <c r="C161" s="23" t="s">
        <v>328</v>
      </c>
      <c r="D161" s="23" t="str">
        <f>_xlfn.DISPIMG("ID_08B98033C7054A02B3FF123C448F501F",1)</f>
        <v>=DISPIMG("ID_08B98033C7054A02B3FF123C448F501F",1)</v>
      </c>
      <c r="E161" s="23" t="s">
        <v>329</v>
      </c>
      <c r="F161" s="23" t="s">
        <v>411</v>
      </c>
      <c r="G161" s="23" t="s">
        <v>15</v>
      </c>
      <c r="H161" s="24">
        <v>1300</v>
      </c>
      <c r="I161" s="25"/>
      <c r="J161" s="19">
        <f t="shared" si="4"/>
        <v>0</v>
      </c>
    </row>
    <row r="162" s="5" customFormat="1" ht="182" customHeight="1" spans="1:10">
      <c r="A162" s="16">
        <v>160</v>
      </c>
      <c r="B162" s="23" t="s">
        <v>37</v>
      </c>
      <c r="C162" s="23" t="s">
        <v>412</v>
      </c>
      <c r="D162" s="23"/>
      <c r="E162" s="23" t="s">
        <v>413</v>
      </c>
      <c r="F162" s="23" t="s">
        <v>414</v>
      </c>
      <c r="G162" s="23" t="s">
        <v>15</v>
      </c>
      <c r="H162" s="24">
        <v>780</v>
      </c>
      <c r="I162" s="25"/>
      <c r="J162" s="19">
        <f t="shared" ref="J162:J170" si="5">H162*I162</f>
        <v>0</v>
      </c>
    </row>
    <row r="163" s="5" customFormat="1" ht="186" customHeight="1" spans="1:10">
      <c r="A163" s="16">
        <v>161</v>
      </c>
      <c r="B163" s="23" t="s">
        <v>37</v>
      </c>
      <c r="C163" s="23" t="s">
        <v>415</v>
      </c>
      <c r="D163" s="23"/>
      <c r="E163" s="23" t="s">
        <v>416</v>
      </c>
      <c r="F163" s="23" t="s">
        <v>417</v>
      </c>
      <c r="G163" s="23" t="s">
        <v>15</v>
      </c>
      <c r="H163" s="24">
        <v>780</v>
      </c>
      <c r="I163" s="25"/>
      <c r="J163" s="19">
        <f t="shared" si="5"/>
        <v>0</v>
      </c>
    </row>
    <row r="164" s="5" customFormat="1" ht="196" customHeight="1" spans="1:10">
      <c r="A164" s="16">
        <v>162</v>
      </c>
      <c r="B164" s="23" t="s">
        <v>37</v>
      </c>
      <c r="C164" s="23" t="s">
        <v>412</v>
      </c>
      <c r="D164" s="23"/>
      <c r="E164" s="23" t="s">
        <v>326</v>
      </c>
      <c r="F164" s="23" t="s">
        <v>418</v>
      </c>
      <c r="G164" s="23" t="s">
        <v>15</v>
      </c>
      <c r="H164" s="24">
        <v>780</v>
      </c>
      <c r="I164" s="25"/>
      <c r="J164" s="19">
        <f t="shared" si="5"/>
        <v>0</v>
      </c>
    </row>
    <row r="165" s="5" customFormat="1" ht="183" customHeight="1" spans="1:10">
      <c r="A165" s="16">
        <v>163</v>
      </c>
      <c r="B165" s="23" t="s">
        <v>37</v>
      </c>
      <c r="C165" s="23" t="s">
        <v>419</v>
      </c>
      <c r="D165" s="23"/>
      <c r="E165" s="23" t="s">
        <v>66</v>
      </c>
      <c r="F165" s="23" t="s">
        <v>420</v>
      </c>
      <c r="G165" s="23" t="s">
        <v>15</v>
      </c>
      <c r="H165" s="24">
        <v>780</v>
      </c>
      <c r="I165" s="25"/>
      <c r="J165" s="19">
        <f t="shared" si="5"/>
        <v>0</v>
      </c>
    </row>
    <row r="166" s="5" customFormat="1" ht="190" customHeight="1" spans="1:10">
      <c r="A166" s="16">
        <v>164</v>
      </c>
      <c r="B166" s="23" t="s">
        <v>37</v>
      </c>
      <c r="C166" s="23" t="s">
        <v>421</v>
      </c>
      <c r="D166" s="23"/>
      <c r="E166" s="23" t="s">
        <v>66</v>
      </c>
      <c r="F166" s="23" t="s">
        <v>422</v>
      </c>
      <c r="G166" s="23" t="s">
        <v>15</v>
      </c>
      <c r="H166" s="24">
        <v>780</v>
      </c>
      <c r="I166" s="25"/>
      <c r="J166" s="19">
        <f t="shared" si="5"/>
        <v>0</v>
      </c>
    </row>
    <row r="167" s="5" customFormat="1" ht="108" customHeight="1" spans="1:10">
      <c r="A167" s="16">
        <v>165</v>
      </c>
      <c r="B167" s="23" t="s">
        <v>37</v>
      </c>
      <c r="C167" s="23" t="s">
        <v>423</v>
      </c>
      <c r="D167" s="23" t="str">
        <f>_xlfn.DISPIMG("ID_A0A4F2DDA70A49B6BFFC4E6F4A2EE412",1)</f>
        <v>=DISPIMG("ID_A0A4F2DDA70A49B6BFFC4E6F4A2EE412",1)</v>
      </c>
      <c r="E167" s="23" t="s">
        <v>276</v>
      </c>
      <c r="F167" s="23" t="s">
        <v>424</v>
      </c>
      <c r="G167" s="23" t="s">
        <v>425</v>
      </c>
      <c r="H167" s="24">
        <v>520</v>
      </c>
      <c r="I167" s="25"/>
      <c r="J167" s="19">
        <f t="shared" si="5"/>
        <v>0</v>
      </c>
    </row>
    <row r="168" s="5" customFormat="1" ht="85.9" customHeight="1" spans="1:10">
      <c r="A168" s="16">
        <v>166</v>
      </c>
      <c r="B168" s="23" t="s">
        <v>37</v>
      </c>
      <c r="C168" s="23" t="s">
        <v>426</v>
      </c>
      <c r="D168" s="23" t="str">
        <f>_xlfn.DISPIMG("ID_1BCBA012A4D446369DF106F5D221BC39",1)</f>
        <v>=DISPIMG("ID_1BCBA012A4D446369DF106F5D221BC39",1)</v>
      </c>
      <c r="E168" s="23" t="s">
        <v>427</v>
      </c>
      <c r="F168" s="23" t="s">
        <v>424</v>
      </c>
      <c r="G168" s="23" t="s">
        <v>425</v>
      </c>
      <c r="H168" s="24">
        <v>520</v>
      </c>
      <c r="I168" s="25"/>
      <c r="J168" s="19">
        <f t="shared" si="5"/>
        <v>0</v>
      </c>
    </row>
    <row r="169" s="5" customFormat="1" ht="85.9" customHeight="1" spans="1:10">
      <c r="A169" s="16">
        <v>167</v>
      </c>
      <c r="B169" s="23" t="s">
        <v>37</v>
      </c>
      <c r="C169" s="23" t="s">
        <v>428</v>
      </c>
      <c r="D169" s="23" t="str">
        <f>_xlfn.DISPIMG("ID_C830AF50C1444A0FB055E6171CFA4579",1)</f>
        <v>=DISPIMG("ID_C830AF50C1444A0FB055E6171CFA4579",1)</v>
      </c>
      <c r="E169" s="23" t="s">
        <v>429</v>
      </c>
      <c r="F169" s="23" t="s">
        <v>424</v>
      </c>
      <c r="G169" s="23" t="s">
        <v>425</v>
      </c>
      <c r="H169" s="24">
        <v>520</v>
      </c>
      <c r="I169" s="25"/>
      <c r="J169" s="19">
        <f t="shared" si="5"/>
        <v>0</v>
      </c>
    </row>
    <row r="170" s="5" customFormat="1" ht="85.9" customHeight="1" spans="1:10">
      <c r="A170" s="16">
        <v>168</v>
      </c>
      <c r="B170" s="23" t="s">
        <v>37</v>
      </c>
      <c r="C170" s="23" t="s">
        <v>430</v>
      </c>
      <c r="D170" s="23" t="str">
        <f>_xlfn.DISPIMG("ID_06C48C2A79A34447813D9113627A8554",1)</f>
        <v>=DISPIMG("ID_06C48C2A79A34447813D9113627A8554",1)</v>
      </c>
      <c r="E170" s="26"/>
      <c r="F170" s="23" t="s">
        <v>431</v>
      </c>
      <c r="G170" s="23" t="s">
        <v>59</v>
      </c>
      <c r="H170" s="24">
        <v>27.3</v>
      </c>
      <c r="I170" s="25"/>
      <c r="J170" s="19">
        <f t="shared" si="5"/>
        <v>0</v>
      </c>
    </row>
    <row r="171" ht="35" customHeight="1" spans="1:10">
      <c r="A171" s="27" t="s">
        <v>432</v>
      </c>
      <c r="B171" s="28"/>
      <c r="C171" s="29"/>
      <c r="D171" s="12"/>
      <c r="E171" s="12"/>
      <c r="F171" s="12"/>
      <c r="G171" s="12"/>
      <c r="H171" s="12"/>
      <c r="I171" s="30"/>
      <c r="J171" s="30">
        <f>SUM(J3:J170)</f>
        <v>0</v>
      </c>
    </row>
    <row r="172" ht="35" customHeight="1" spans="1:10">
      <c r="A172" s="27" t="s">
        <v>433</v>
      </c>
      <c r="B172" s="28"/>
      <c r="C172" s="29"/>
      <c r="D172" s="27" t="s">
        <v>434</v>
      </c>
      <c r="E172" s="28"/>
      <c r="F172" s="28"/>
      <c r="G172" s="28"/>
      <c r="H172" s="28"/>
      <c r="I172" s="31"/>
      <c r="J172" s="15">
        <f>J171*3</f>
        <v>0</v>
      </c>
    </row>
    <row r="173" ht="105" customHeight="1" spans="1:10">
      <c r="A173" s="16">
        <v>169</v>
      </c>
      <c r="B173" s="13" t="s">
        <v>435</v>
      </c>
      <c r="C173" s="13"/>
      <c r="D173" s="32" t="s">
        <v>436</v>
      </c>
      <c r="E173" s="32"/>
      <c r="F173" s="32"/>
      <c r="G173" s="32"/>
      <c r="H173" s="32"/>
      <c r="I173" s="33"/>
      <c r="J173" s="33"/>
    </row>
    <row r="174" ht="85" customHeight="1" spans="1:10">
      <c r="A174" s="16">
        <v>170</v>
      </c>
      <c r="B174" s="13" t="s">
        <v>437</v>
      </c>
      <c r="C174" s="13"/>
      <c r="D174" s="32" t="s">
        <v>438</v>
      </c>
      <c r="E174" s="32"/>
      <c r="F174" s="32"/>
      <c r="G174" s="32"/>
      <c r="H174" s="32"/>
      <c r="I174" s="33"/>
      <c r="J174" s="33"/>
    </row>
    <row r="176" s="2" customFormat="1" ht="58" customHeight="1" spans="1:10">
      <c r="A176" s="34" t="s">
        <v>439</v>
      </c>
      <c r="B176" s="34"/>
      <c r="C176" s="34"/>
      <c r="D176" s="34"/>
      <c r="E176" s="34"/>
      <c r="F176" s="34"/>
      <c r="G176" s="34"/>
      <c r="H176" s="34"/>
      <c r="I176" s="34"/>
      <c r="J176" s="34"/>
    </row>
  </sheetData>
  <autoFilter xmlns:etc="http://www.wps.cn/officeDocument/2017/etCustomData" ref="A2:J174" etc:filterBottomFollowUsedRange="0">
    <extLst/>
  </autoFilter>
  <sortState ref="A4:Q171">
    <sortCondition ref="B4:B171"/>
  </sortState>
  <mergeCells count="11">
    <mergeCell ref="A1:J1"/>
    <mergeCell ref="A171:C171"/>
    <mergeCell ref="A172:C172"/>
    <mergeCell ref="D172:I172"/>
    <mergeCell ref="B173:C173"/>
    <mergeCell ref="D173:H173"/>
    <mergeCell ref="I173:J173"/>
    <mergeCell ref="B174:C174"/>
    <mergeCell ref="D174:H174"/>
    <mergeCell ref="I174:J174"/>
    <mergeCell ref="A176:J176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黄雪珍</cp:lastModifiedBy>
  <dcterms:created xsi:type="dcterms:W3CDTF">2026-05-10T01:13:00Z</dcterms:created>
  <dcterms:modified xsi:type="dcterms:W3CDTF">2026-07-09T08:15:27Z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8615E39615904511B3F29357684BD343_13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