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10860"/>
  </bookViews>
  <sheets>
    <sheet name="市场调研清单" sheetId="2" r:id="rId1"/>
  </sheets>
  <definedNames>
    <definedName name="_xlnm._FilterDatabase" localSheetId="0" hidden="1">市场调研清单!$A$3:$K$74</definedName>
  </definedNames>
  <calcPr calcId="144525" calcCompleted="0" calcOnSave="0"/>
</workbook>
</file>

<file path=xl/sharedStrings.xml><?xml version="1.0" encoding="utf-8"?>
<sst xmlns="http://schemas.openxmlformats.org/spreadsheetml/2006/main" count="345" uniqueCount="137">
  <si>
    <t>中山大学附属肿瘤医院实验家具采购项目报价表</t>
  </si>
  <si>
    <r>
      <t>报价须知：
1）按下表格式填写每种货物【单价报价】（</t>
    </r>
    <r>
      <rPr>
        <sz val="11"/>
        <color rgb="FF00B050"/>
        <rFont val="宋体"/>
        <charset val="134"/>
      </rPr>
      <t>即填写所有标绿的表格</t>
    </r>
    <r>
      <rPr>
        <sz val="11"/>
        <color rgb="FFFF0000"/>
        <rFont val="宋体"/>
        <charset val="134"/>
      </rPr>
      <t>），表格内已设置计算公式，金额会自动生成，如报价不全或者擅自修改计算公式，则投标无效：
   a）有【配置说明】：只需填写配置里每个货物单价即可；
   b）没有【配置说明】：直接填写货物单价即可；
   c）表中规格仅作报价用，结算时以实际订单规格为准；
2）下述报价须包含材料费、人工费、运输费、安装费、设计费、售后服务费、税费等一切费用；
3）下述所有采购数量均为预估量，非实际采购量，实际采购量按需求采购。 
4）下述相同工艺的材质（如柜体、层板、框架等）每平方米/每米/每项等单价报价必须一致，否则按最低报价为准，予以调整处理。
5）下述提供图片仅供参考，以实际需求确认为准。</t>
    </r>
  </si>
  <si>
    <t>申请单号</t>
  </si>
  <si>
    <t>序号</t>
  </si>
  <si>
    <t>产品名称</t>
  </si>
  <si>
    <t>规格型号（mm）</t>
  </si>
  <si>
    <t>单位</t>
  </si>
  <si>
    <t>预估采购数量</t>
  </si>
  <si>
    <t>参考合同单价</t>
  </si>
  <si>
    <t>金额</t>
  </si>
  <si>
    <t>说明</t>
  </si>
  <si>
    <t>参考图</t>
  </si>
  <si>
    <t>备注需求地点</t>
  </si>
  <si>
    <r>
      <rPr>
        <sz val="11"/>
        <color theme="1"/>
        <rFont val="宋体"/>
        <charset val="134"/>
        <scheme val="minor"/>
      </rPr>
      <t>FP2307203820、</t>
    </r>
    <r>
      <rPr>
        <sz val="11"/>
        <color theme="1"/>
        <rFont val="宋体"/>
        <charset val="134"/>
        <scheme val="minor"/>
      </rPr>
      <t>FP2307203819</t>
    </r>
  </si>
  <si>
    <t>实验边台</t>
  </si>
  <si>
    <t>1000*750*850</t>
  </si>
  <si>
    <t>台</t>
  </si>
  <si>
    <t>全钢结构,18mm厚蓝色榕德陶瓷台面；框架采用40*60*1.5mm厚度无缝钢管型材加工成型，表面环氧树脂静电粉末喷涂处理；结构做承重设计。不带柜体。</t>
  </si>
  <si>
    <t>黄埔-腾1033</t>
  </si>
  <si>
    <t>1.1.1</t>
  </si>
  <si>
    <t>18mm厚陶瓷台面</t>
  </si>
  <si>
    <t>1000*750*18mm</t>
  </si>
  <si>
    <t>㎡</t>
  </si>
  <si>
    <t>按正平面净面积为计算单位，水槽面积不扣减</t>
  </si>
  <si>
    <t>1.1.2</t>
  </si>
  <si>
    <t>框架（含主立柱）</t>
  </si>
  <si>
    <t>40*60*1.5mm方管钢材，表面静电喷涂</t>
  </si>
  <si>
    <t>m</t>
  </si>
  <si>
    <t>按实际延长米计算</t>
  </si>
  <si>
    <t>1.1.3</t>
  </si>
  <si>
    <t>其它</t>
  </si>
  <si>
    <t>安装辅材等</t>
  </si>
  <si>
    <t>项</t>
  </si>
  <si>
    <t>按每项综合考虑</t>
  </si>
  <si>
    <t>试剂架</t>
  </si>
  <si>
    <t>940*250*800</t>
  </si>
  <si>
    <t>组</t>
  </si>
  <si>
    <t>钢玻结构，主体钢结构采用40mm×100mm×1.5mm方型钢材，双层12mm厚钢化清玻璃层板。</t>
  </si>
  <si>
    <t>1.2.1</t>
  </si>
  <si>
    <t>钢玻试剂架（无背板）</t>
  </si>
  <si>
    <t>40*100*1.5mm钢材</t>
  </si>
  <si>
    <t>每个架子按立柱的实际延长米计算</t>
  </si>
  <si>
    <t>1.2.2</t>
  </si>
  <si>
    <t>玻璃活动层板</t>
  </si>
  <si>
    <t>12mm厚钢化清玻璃</t>
  </si>
  <si>
    <t>共一层，每层层板按面积计算</t>
  </si>
  <si>
    <t>1.2.3</t>
  </si>
  <si>
    <t>电气配件</t>
  </si>
  <si>
    <t>实验室专用220V、10A、五孔万用电源插座</t>
  </si>
  <si>
    <t>按实际数量以每套插座综合考虑，含线盒、电线布线</t>
  </si>
  <si>
    <t>FP2307203818、FP2307253830、FP2307253831</t>
  </si>
  <si>
    <t>1500*750*950</t>
  </si>
  <si>
    <t>全钢结构,18mm厚蓝色榕德陶瓷台面；柜体采用1.0mm厚度冷轧钢板经数控剪板，表面经酸洗磷化后喷涂环氧树脂粉末；结构做承重设计。</t>
  </si>
  <si>
    <r>
      <rPr>
        <sz val="11"/>
        <rFont val="宋体"/>
        <charset val="134"/>
        <scheme val="minor"/>
      </rPr>
      <t>黄埔</t>
    </r>
    <r>
      <rPr>
        <sz val="11"/>
        <rFont val="宋体"/>
        <charset val="134"/>
        <scheme val="minor"/>
      </rPr>
      <t>-</t>
    </r>
    <r>
      <rPr>
        <sz val="11"/>
        <rFont val="宋体"/>
        <charset val="134"/>
        <scheme val="minor"/>
      </rPr>
      <t>腾0</t>
    </r>
    <r>
      <rPr>
        <sz val="11"/>
        <rFont val="宋体"/>
        <charset val="134"/>
        <scheme val="minor"/>
      </rPr>
      <t>834-8J</t>
    </r>
  </si>
  <si>
    <t>2.1.1</t>
  </si>
  <si>
    <t>1500*750*18mm</t>
  </si>
  <si>
    <t>预计+1</t>
  </si>
  <si>
    <t>2.1.2</t>
  </si>
  <si>
    <t>柜体</t>
  </si>
  <si>
    <t>采用1.0mm厚度优质冷轧钢板经数控剪板，表面经酸洗磷化后喷涂环氧树脂粉末</t>
  </si>
  <si>
    <t>按柜体正立面宽X高＝平方米为计算单位，如有空位不予计算柜体面积</t>
  </si>
  <si>
    <t>2.1.3</t>
  </si>
  <si>
    <t>封板</t>
  </si>
  <si>
    <t>1.0mm厚度优质冷轧钢板，喷环氧树脂粉末</t>
  </si>
  <si>
    <t>按面积计算</t>
  </si>
  <si>
    <t>2.1.4</t>
  </si>
  <si>
    <t>1440*250*800</t>
  </si>
  <si>
    <t>2.2.1</t>
  </si>
  <si>
    <t>2.2.2</t>
  </si>
  <si>
    <t>2.2.3</t>
  </si>
  <si>
    <t>单门单抽活动柜</t>
  </si>
  <si>
    <t>475*500*730</t>
  </si>
  <si>
    <t>全钢结构,柜体采用1.0mm厚度冷轧钢板经数控剪板，表面经酸洗磷化后喷涂环氧树脂粉末。</t>
  </si>
  <si>
    <t>格子柜</t>
  </si>
  <si>
    <t>1650*600*800</t>
  </si>
  <si>
    <r>
      <rPr>
        <sz val="11"/>
        <color theme="1"/>
        <rFont val="宋体"/>
        <charset val="134"/>
        <scheme val="minor"/>
      </rPr>
      <t>FP2307203817、</t>
    </r>
    <r>
      <rPr>
        <sz val="11"/>
        <color theme="1"/>
        <rFont val="宋体"/>
        <charset val="134"/>
        <scheme val="minor"/>
      </rPr>
      <t>FP2307253832</t>
    </r>
  </si>
  <si>
    <t>1300*750*650</t>
  </si>
  <si>
    <r>
      <rPr>
        <sz val="11"/>
        <rFont val="宋体"/>
        <charset val="134"/>
        <scheme val="minor"/>
      </rPr>
      <t>越秀</t>
    </r>
    <r>
      <rPr>
        <sz val="11"/>
        <rFont val="宋体"/>
        <charset val="134"/>
        <scheme val="minor"/>
      </rPr>
      <t>-2#</t>
    </r>
    <r>
      <rPr>
        <sz val="11"/>
        <rFont val="宋体"/>
        <charset val="134"/>
        <scheme val="minor"/>
      </rPr>
      <t>9</t>
    </r>
    <r>
      <rPr>
        <sz val="11"/>
        <rFont val="宋体"/>
        <charset val="134"/>
        <scheme val="minor"/>
      </rPr>
      <t>30</t>
    </r>
  </si>
  <si>
    <t>1300*750*18mm</t>
  </si>
  <si>
    <t>预计+2</t>
  </si>
  <si>
    <t>不锈钢货架</t>
  </si>
  <si>
    <t>1800*730*2000</t>
  </si>
  <si>
    <t>1、层板采用T1.0mm厚度304#不锈钢磨砂板，立柱采用38*38*1.0mm方管；                                                                         2、表面满焊打磨拉边处理，带M10可调脚；</t>
  </si>
  <si>
    <t>立柱</t>
  </si>
  <si>
    <t>DN38mm*DN38mm*T1.0mm，304#不锈钢方管</t>
  </si>
  <si>
    <t>按管的延长米计算</t>
  </si>
  <si>
    <t>层板</t>
  </si>
  <si>
    <t>T1.0mm厚度304#不锈钢磨砂板</t>
  </si>
  <si>
    <t>按层板的面积平方米计算</t>
  </si>
  <si>
    <t>1100*800*2000</t>
  </si>
  <si>
    <t>FP2308013843</t>
  </si>
  <si>
    <t>钢架</t>
  </si>
  <si>
    <t>850*300*1800</t>
  </si>
  <si>
    <t>全钢结构，框架采用40mm×40mm×1.5mm钢材，层板、背板采用1.0mm厚度冷轧钢板。</t>
  </si>
  <si>
    <r>
      <rPr>
        <sz val="10"/>
        <rFont val="宋体"/>
        <charset val="134"/>
        <scheme val="minor"/>
      </rPr>
      <t>大学城</t>
    </r>
    <r>
      <rPr>
        <sz val="10"/>
        <rFont val="宋体"/>
        <charset val="134"/>
        <scheme val="minor"/>
      </rPr>
      <t>-</t>
    </r>
    <r>
      <rPr>
        <sz val="10"/>
        <rFont val="宋体"/>
        <charset val="134"/>
        <scheme val="minor"/>
      </rPr>
      <t>F</t>
    </r>
    <r>
      <rPr>
        <sz val="10"/>
        <rFont val="宋体"/>
        <charset val="134"/>
        <scheme val="minor"/>
      </rPr>
      <t>203</t>
    </r>
  </si>
  <si>
    <t>预计腾飞园8J 新增</t>
  </si>
  <si>
    <t>1700*550*750</t>
  </si>
  <si>
    <t>1000*800*1900</t>
  </si>
  <si>
    <t>1500*700*1000</t>
  </si>
  <si>
    <t>大学城-F202洁净室</t>
  </si>
  <si>
    <t>预计越秀-2#826</t>
  </si>
  <si>
    <t>12.1.1</t>
  </si>
  <si>
    <t>800*800*1900</t>
  </si>
  <si>
    <t>12.2.1</t>
  </si>
  <si>
    <t>全钢货架</t>
  </si>
  <si>
    <t>2200*600*1800</t>
  </si>
  <si>
    <t>全钢结构，立柱是由1.2mm冷轧钢板经专用冷弯成型机组滚轧成型，层板采用1.2mm厚度冷轧钢板。</t>
  </si>
  <si>
    <t>大学城-机房</t>
  </si>
  <si>
    <t>采用1.2mm厚度冷轧钢板经专用冷弯成型机组滚轧成型</t>
  </si>
  <si>
    <t>采用1.2mm厚度冷轧钢板</t>
  </si>
  <si>
    <t>1200*550*750</t>
  </si>
  <si>
    <r>
      <rPr>
        <sz val="10"/>
        <rFont val="宋体"/>
        <charset val="134"/>
        <scheme val="minor"/>
      </rPr>
      <t>大学城</t>
    </r>
    <r>
      <rPr>
        <sz val="10"/>
        <rFont val="宋体"/>
        <charset val="134"/>
        <scheme val="minor"/>
      </rPr>
      <t>-</t>
    </r>
    <r>
      <rPr>
        <sz val="10"/>
        <rFont val="宋体"/>
        <charset val="134"/>
        <scheme val="minor"/>
      </rPr>
      <t>2</t>
    </r>
    <r>
      <rPr>
        <sz val="10"/>
        <rFont val="宋体"/>
        <charset val="134"/>
        <scheme val="minor"/>
      </rPr>
      <t>02</t>
    </r>
  </si>
  <si>
    <t xml:space="preserve"> FP2308183858</t>
  </si>
  <si>
    <t>3800*750*850</t>
  </si>
  <si>
    <t>腾飞园</t>
  </si>
  <si>
    <t>3800*750*18mm</t>
  </si>
  <si>
    <t>实验台</t>
  </si>
  <si>
    <t>6590*750*950</t>
  </si>
  <si>
    <t>16.1.1</t>
  </si>
  <si>
    <t>6590*750*18mm</t>
  </si>
  <si>
    <t>16.1.2</t>
  </si>
  <si>
    <t>16.1.3</t>
  </si>
  <si>
    <t>16.1.4</t>
  </si>
  <si>
    <t>16.1.5</t>
  </si>
  <si>
    <t>5530*750*950</t>
  </si>
  <si>
    <t>16.2.1</t>
  </si>
  <si>
    <t>5530*750*18mm</t>
  </si>
  <si>
    <t>16.2.2</t>
  </si>
  <si>
    <t>16.2.3</t>
  </si>
  <si>
    <t>16.2.4</t>
  </si>
  <si>
    <t>16.2.5</t>
  </si>
  <si>
    <t>合计</t>
  </si>
  <si>
    <t>报价单位（盖公章）：</t>
  </si>
  <si>
    <t>联系人：</t>
  </si>
  <si>
    <t>联系电话：</t>
  </si>
  <si>
    <t>邮箱：</t>
  </si>
  <si>
    <t>报价日期：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</si>
</sst>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);[Red]\(#,##0.00\)"/>
    <numFmt numFmtId="177" formatCode="[DBNum2][$RMB]&quot;人&quot;&quot;民&quot;&quot;币&quot;General;[Red][DBNum2][$RMB]General"/>
    <numFmt numFmtId="178" formatCode="0.00;[Red]0.00"/>
    <numFmt numFmtId="179" formatCode="0.00_);[Red]\(0.00\)"/>
    <numFmt numFmtId="180" formatCode="[DBNum2][$-804]General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name val="宋体"/>
      <charset val="134"/>
    </font>
    <font>
      <sz val="18"/>
      <name val="宋体"/>
      <charset val="134"/>
    </font>
    <font>
      <sz val="11"/>
      <color rgb="FFFF0000"/>
      <name val="宋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SimSun"/>
      <charset val="134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2"/>
      <name val="宋体"/>
      <charset val="134"/>
    </font>
    <font>
      <sz val="13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rgb="FF00B05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6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14" borderId="12" applyNumberFormat="0" applyAlignment="0" applyProtection="0">
      <alignment vertical="center"/>
    </xf>
    <xf numFmtId="0" fontId="28" fillId="14" borderId="8" applyNumberFormat="0" applyAlignment="0" applyProtection="0">
      <alignment vertical="center"/>
    </xf>
    <xf numFmtId="0" fontId="29" fillId="15" borderId="13" applyNumberForma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34" fillId="0" borderId="0">
      <alignment vertical="center"/>
    </xf>
    <xf numFmtId="177" fontId="0" fillId="0" borderId="0">
      <alignment vertical="center"/>
    </xf>
  </cellStyleXfs>
  <cellXfs count="80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178" fontId="6" fillId="0" borderId="1" xfId="0" applyNumberFormat="1" applyFont="1" applyFill="1" applyBorder="1" applyAlignment="1" applyProtection="1">
      <alignment horizontal="center" vertical="center"/>
      <protection locked="0"/>
    </xf>
    <xf numFmtId="179" fontId="6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Font="1" applyBorder="1" applyAlignment="1">
      <alignment horizontal="center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0" fontId="7" fillId="3" borderId="1" xfId="0" applyFont="1" applyFill="1" applyBorder="1" applyAlignment="1" applyProtection="1">
      <alignment horizontal="left" vertical="center" wrapText="1"/>
    </xf>
    <xf numFmtId="0" fontId="7" fillId="3" borderId="1" xfId="0" applyNumberFormat="1" applyFont="1" applyFill="1" applyBorder="1" applyAlignment="1" applyProtection="1">
      <alignment horizontal="center" vertical="center"/>
    </xf>
    <xf numFmtId="179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179" fontId="7" fillId="3" borderId="1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left" vertical="center" wrapText="1"/>
    </xf>
    <xf numFmtId="0" fontId="9" fillId="0" borderId="1" xfId="0" applyFont="1" applyFill="1" applyBorder="1" applyAlignment="1" applyProtection="1">
      <alignment horizontal="left" vertical="center"/>
    </xf>
    <xf numFmtId="0" fontId="10" fillId="0" borderId="1" xfId="0" applyFont="1" applyFill="1" applyBorder="1" applyAlignment="1" applyProtection="1">
      <alignment horizontal="center" vertical="center" wrapText="1"/>
    </xf>
    <xf numFmtId="178" fontId="9" fillId="0" borderId="1" xfId="0" applyNumberFormat="1" applyFont="1" applyFill="1" applyBorder="1" applyAlignment="1" applyProtection="1">
      <alignment horizontal="center" vertical="center"/>
    </xf>
    <xf numFmtId="176" fontId="9" fillId="4" borderId="1" xfId="0" applyNumberFormat="1" applyFont="1" applyFill="1" applyBorder="1" applyAlignment="1" applyProtection="1">
      <alignment horizontal="center" vertical="center"/>
      <protection locked="0"/>
    </xf>
    <xf numFmtId="179" fontId="8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50" applyNumberFormat="1" applyFont="1" applyFill="1" applyBorder="1" applyAlignment="1" applyProtection="1">
      <alignment horizontal="left" vertical="center" wrapText="1"/>
    </xf>
    <xf numFmtId="176" fontId="8" fillId="4" borderId="1" xfId="0" applyNumberFormat="1" applyFont="1" applyFill="1" applyBorder="1" applyAlignment="1" applyProtection="1">
      <alignment horizontal="center" vertical="center"/>
      <protection locked="0"/>
    </xf>
    <xf numFmtId="0" fontId="6" fillId="3" borderId="1" xfId="50" applyNumberFormat="1" applyFont="1" applyFill="1" applyBorder="1" applyAlignment="1" applyProtection="1">
      <alignment horizontal="left" vertical="center" wrapText="1"/>
    </xf>
    <xf numFmtId="0" fontId="6" fillId="3" borderId="1" xfId="50" applyNumberFormat="1" applyFont="1" applyFill="1" applyBorder="1" applyAlignment="1" applyProtection="1">
      <alignment horizontal="center" vertical="center" wrapText="1"/>
    </xf>
    <xf numFmtId="176" fontId="7" fillId="3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/>
    </xf>
    <xf numFmtId="0" fontId="10" fillId="0" borderId="1" xfId="49" applyFont="1" applyFill="1" applyBorder="1" applyAlignment="1" applyProtection="1">
      <alignment horizontal="center" vertical="center" wrapText="1"/>
    </xf>
    <xf numFmtId="178" fontId="8" fillId="0" borderId="1" xfId="50" applyNumberFormat="1" applyFon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78" fontId="9" fillId="0" borderId="1" xfId="50" applyNumberFormat="1" applyFont="1" applyFill="1" applyBorder="1" applyAlignment="1" applyProtection="1">
      <alignment horizontal="center" vertical="center" wrapText="1"/>
    </xf>
    <xf numFmtId="0" fontId="7" fillId="3" borderId="1" xfId="0" applyNumberFormat="1" applyFont="1" applyFill="1" applyBorder="1" applyAlignment="1" applyProtection="1">
      <alignment horizontal="center" vertical="center" wrapText="1"/>
    </xf>
    <xf numFmtId="176" fontId="7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3" borderId="1" xfId="0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 vertical="center"/>
    </xf>
    <xf numFmtId="0" fontId="6" fillId="3" borderId="1" xfId="0" applyNumberFormat="1" applyFont="1" applyFill="1" applyBorder="1" applyAlignment="1" applyProtection="1">
      <alignment horizontal="center" vertical="center"/>
    </xf>
    <xf numFmtId="176" fontId="7" fillId="4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</xf>
    <xf numFmtId="180" fontId="8" fillId="0" borderId="1" xfId="0" applyNumberFormat="1" applyFont="1" applyFill="1" applyBorder="1" applyAlignment="1" applyProtection="1">
      <alignment horizontal="center" vertical="center"/>
    </xf>
    <xf numFmtId="178" fontId="8" fillId="0" borderId="1" xfId="0" applyNumberFormat="1" applyFont="1" applyFill="1" applyBorder="1" applyAlignment="1" applyProtection="1">
      <alignment horizontal="center" vertical="center"/>
    </xf>
    <xf numFmtId="179" fontId="8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4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left" vertical="center" wrapText="1"/>
    </xf>
    <xf numFmtId="178" fontId="9" fillId="0" borderId="4" xfId="0" applyNumberFormat="1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0" fontId="7" fillId="0" borderId="4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176" fontId="8" fillId="0" borderId="1" xfId="0" applyNumberFormat="1" applyFont="1" applyFill="1" applyBorder="1" applyAlignment="1" applyProtection="1">
      <alignment horizontal="left" vertical="center" wrapText="1"/>
    </xf>
    <xf numFmtId="0" fontId="7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vertical="center"/>
      <protection locked="0"/>
    </xf>
    <xf numFmtId="176" fontId="8" fillId="0" borderId="1" xfId="0" applyNumberFormat="1" applyFont="1" applyFill="1" applyBorder="1" applyAlignment="1" applyProtection="1">
      <alignment horizontal="left" vertical="center"/>
    </xf>
    <xf numFmtId="0" fontId="7" fillId="3" borderId="1" xfId="50" applyNumberFormat="1" applyFont="1" applyFill="1" applyBorder="1" applyAlignment="1" applyProtection="1">
      <alignment vertical="center" wrapText="1"/>
    </xf>
    <xf numFmtId="0" fontId="8" fillId="0" borderId="1" xfId="50" applyNumberFormat="1" applyFont="1" applyFill="1" applyBorder="1" applyAlignment="1" applyProtection="1">
      <alignment vertical="center" wrapText="1"/>
    </xf>
    <xf numFmtId="0" fontId="7" fillId="0" borderId="6" xfId="0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vertical="center" wrapText="1"/>
    </xf>
    <xf numFmtId="0" fontId="11" fillId="0" borderId="1" xfId="0" applyFont="1" applyFill="1" applyBorder="1" applyAlignment="1" applyProtection="1">
      <alignment vertical="center"/>
      <protection locked="0"/>
    </xf>
    <xf numFmtId="0" fontId="12" fillId="0" borderId="1" xfId="0" applyFont="1" applyFill="1" applyBorder="1" applyAlignment="1" applyProtection="1">
      <alignment vertical="center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vertical="center"/>
      <protection locked="0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176" fontId="8" fillId="0" borderId="4" xfId="0" applyNumberFormat="1" applyFont="1" applyFill="1" applyBorder="1" applyAlignment="1" applyProtection="1">
      <alignment horizontal="left" vertical="center"/>
    </xf>
    <xf numFmtId="176" fontId="7" fillId="3" borderId="1" xfId="0" applyNumberFormat="1" applyFont="1" applyFill="1" applyBorder="1" applyAlignment="1" applyProtection="1">
      <alignment horizontal="left"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3" fillId="0" borderId="1" xfId="0" applyNumberFormat="1" applyFont="1" applyFill="1" applyBorder="1" applyAlignment="1" applyProtection="1">
      <alignment horizontal="center" vertical="center"/>
    </xf>
    <xf numFmtId="176" fontId="8" fillId="0" borderId="1" xfId="0" applyNumberFormat="1" applyFont="1" applyFill="1" applyBorder="1" applyAlignment="1" applyProtection="1">
      <alignment horizontal="center" vertical="center"/>
      <protection locked="0"/>
    </xf>
    <xf numFmtId="179" fontId="13" fillId="0" borderId="1" xfId="0" applyNumberFormat="1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9" fillId="0" borderId="1" xfId="50" applyNumberFormat="1" applyFont="1" applyFill="1" applyBorder="1" applyAlignment="1" applyProtection="1">
      <alignment horizontal="center" vertical="center" wrapText="1"/>
      <protection locked="0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5" xfId="50"/>
  </cellStyles>
  <dxfs count="17"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"/>
        </horizontal>
      </border>
    </dxf>
    <dxf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b val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"/>
          <bgColor theme="4" tint="0.799951170384838"/>
        </patternFill>
      </fill>
    </dxf>
    <dxf>
      <fill>
        <patternFill patternType="solid">
          <fgColor theme="4" tint="0.799951170384838"/>
          <bgColor theme="4" tint="0.799951170384838"/>
        </patternFill>
      </fill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top style="thin">
          <color theme="4" tint="0.399945066682943"/>
        </top>
        <bottom style="thin">
          <color theme="4" tint="0.399945066682943"/>
        </bottom>
      </border>
    </dxf>
    <dxf>
      <font>
        <b val="1"/>
        <color theme="1"/>
      </font>
      <fill>
        <patternFill patternType="solid">
          <fgColor theme="4" tint="0.799951170384838"/>
          <bgColor theme="4" tint="0.799951170384838"/>
        </patternFill>
      </fill>
      <border>
        <bottom style="thin">
          <color theme="4" tint="0.399945066682943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png"/><Relationship Id="rId8" Type="http://schemas.openxmlformats.org/officeDocument/2006/relationships/image" Target="../media/image8.png"/><Relationship Id="rId7" Type="http://schemas.openxmlformats.org/officeDocument/2006/relationships/image" Target="../media/image7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7" Type="http://schemas.openxmlformats.org/officeDocument/2006/relationships/image" Target="../media/image17.png"/><Relationship Id="rId16" Type="http://schemas.openxmlformats.org/officeDocument/2006/relationships/image" Target="../media/image16.png"/><Relationship Id="rId15" Type="http://schemas.openxmlformats.org/officeDocument/2006/relationships/image" Target="../media/image15.png"/><Relationship Id="rId14" Type="http://schemas.openxmlformats.org/officeDocument/2006/relationships/image" Target="../media/image14.png"/><Relationship Id="rId13" Type="http://schemas.openxmlformats.org/officeDocument/2006/relationships/image" Target="../media/image13.png"/><Relationship Id="rId12" Type="http://schemas.openxmlformats.org/officeDocument/2006/relationships/image" Target="../media/image12.png"/><Relationship Id="rId11" Type="http://schemas.openxmlformats.org/officeDocument/2006/relationships/image" Target="../media/image11.png"/><Relationship Id="rId10" Type="http://schemas.openxmlformats.org/officeDocument/2006/relationships/image" Target="../media/image10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9</xdr:col>
      <xdr:colOff>184150</xdr:colOff>
      <xdr:row>4</xdr:row>
      <xdr:rowOff>95250</xdr:rowOff>
    </xdr:from>
    <xdr:to>
      <xdr:col>9</xdr:col>
      <xdr:colOff>1882140</xdr:colOff>
      <xdr:row>10</xdr:row>
      <xdr:rowOff>250190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0498455" y="3110230"/>
          <a:ext cx="1697990" cy="22275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405130</xdr:colOff>
      <xdr:row>11</xdr:row>
      <xdr:rowOff>306705</xdr:rowOff>
    </xdr:from>
    <xdr:to>
      <xdr:col>9</xdr:col>
      <xdr:colOff>1845310</xdr:colOff>
      <xdr:row>15</xdr:row>
      <xdr:rowOff>168275</xdr:rowOff>
    </xdr:to>
    <xdr:pic>
      <xdr:nvPicPr>
        <xdr:cNvPr id="22" name="图片 2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719435" y="5763895"/>
          <a:ext cx="1440180" cy="166433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446406</xdr:colOff>
      <xdr:row>20</xdr:row>
      <xdr:rowOff>24628</xdr:rowOff>
    </xdr:from>
    <xdr:to>
      <xdr:col>9</xdr:col>
      <xdr:colOff>1647825</xdr:colOff>
      <xdr:row>20</xdr:row>
      <xdr:rowOff>1292225</xdr:rowOff>
    </xdr:to>
    <xdr:pic>
      <xdr:nvPicPr>
        <xdr:cNvPr id="23" name="图片 22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0760710" y="9086850"/>
          <a:ext cx="1201420" cy="12680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280670</xdr:colOff>
      <xdr:row>21</xdr:row>
      <xdr:rowOff>219075</xdr:rowOff>
    </xdr:from>
    <xdr:to>
      <xdr:col>9</xdr:col>
      <xdr:colOff>1859280</xdr:colOff>
      <xdr:row>22</xdr:row>
      <xdr:rowOff>571500</xdr:rowOff>
    </xdr:to>
    <xdr:pic>
      <xdr:nvPicPr>
        <xdr:cNvPr id="24" name="图片 23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0594975" y="10634345"/>
          <a:ext cx="1578610" cy="11430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346075</xdr:colOff>
      <xdr:row>24</xdr:row>
      <xdr:rowOff>47625</xdr:rowOff>
    </xdr:from>
    <xdr:to>
      <xdr:col>9</xdr:col>
      <xdr:colOff>1894205</xdr:colOff>
      <xdr:row>27</xdr:row>
      <xdr:rowOff>211455</xdr:rowOff>
    </xdr:to>
    <xdr:pic>
      <xdr:nvPicPr>
        <xdr:cNvPr id="25" name="图片 24"/>
        <xdr:cNvPicPr>
          <a:picLocks noChangeAspect="1"/>
        </xdr:cNvPicPr>
      </xdr:nvPicPr>
      <xdr:blipFill>
        <a:blip r:embed="rId5"/>
        <a:stretch>
          <a:fillRect/>
        </a:stretch>
      </xdr:blipFill>
      <xdr:spPr>
        <a:xfrm>
          <a:off x="10660380" y="12729845"/>
          <a:ext cx="1548130" cy="14331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498475</xdr:colOff>
      <xdr:row>29</xdr:row>
      <xdr:rowOff>271607</xdr:rowOff>
    </xdr:from>
    <xdr:to>
      <xdr:col>9</xdr:col>
      <xdr:colOff>1428750</xdr:colOff>
      <xdr:row>31</xdr:row>
      <xdr:rowOff>202565</xdr:rowOff>
    </xdr:to>
    <xdr:pic>
      <xdr:nvPicPr>
        <xdr:cNvPr id="26" name="图片 25"/>
        <xdr:cNvPicPr>
          <a:picLocks noChangeAspect="1"/>
        </xdr:cNvPicPr>
      </xdr:nvPicPr>
      <xdr:blipFill>
        <a:blip r:embed="rId6"/>
        <a:stretch>
          <a:fillRect/>
        </a:stretch>
      </xdr:blipFill>
      <xdr:spPr>
        <a:xfrm>
          <a:off x="10812780" y="14932660"/>
          <a:ext cx="930275" cy="11506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410845</xdr:colOff>
      <xdr:row>32</xdr:row>
      <xdr:rowOff>36830</xdr:rowOff>
    </xdr:from>
    <xdr:to>
      <xdr:col>9</xdr:col>
      <xdr:colOff>1692275</xdr:colOff>
      <xdr:row>33</xdr:row>
      <xdr:rowOff>666750</xdr:rowOff>
    </xdr:to>
    <xdr:pic>
      <xdr:nvPicPr>
        <xdr:cNvPr id="27" name="图片 26"/>
        <xdr:cNvPicPr>
          <a:picLocks noChangeAspect="1"/>
        </xdr:cNvPicPr>
      </xdr:nvPicPr>
      <xdr:blipFill>
        <a:blip r:embed="rId7"/>
        <a:stretch>
          <a:fillRect/>
        </a:stretch>
      </xdr:blipFill>
      <xdr:spPr>
        <a:xfrm>
          <a:off x="10725150" y="16489045"/>
          <a:ext cx="1281430" cy="14204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422275</xdr:colOff>
      <xdr:row>34</xdr:row>
      <xdr:rowOff>28575</xdr:rowOff>
    </xdr:from>
    <xdr:to>
      <xdr:col>9</xdr:col>
      <xdr:colOff>1252855</xdr:colOff>
      <xdr:row>36</xdr:row>
      <xdr:rowOff>276225</xdr:rowOff>
    </xdr:to>
    <xdr:pic>
      <xdr:nvPicPr>
        <xdr:cNvPr id="28" name="图片 27"/>
        <xdr:cNvPicPr>
          <a:picLocks noChangeAspect="1"/>
        </xdr:cNvPicPr>
      </xdr:nvPicPr>
      <xdr:blipFill>
        <a:blip r:embed="rId8"/>
        <a:stretch>
          <a:fillRect/>
        </a:stretch>
      </xdr:blipFill>
      <xdr:spPr>
        <a:xfrm>
          <a:off x="10736580" y="18061940"/>
          <a:ext cx="830580" cy="10096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393700</xdr:colOff>
      <xdr:row>37</xdr:row>
      <xdr:rowOff>47625</xdr:rowOff>
    </xdr:from>
    <xdr:to>
      <xdr:col>9</xdr:col>
      <xdr:colOff>1405255</xdr:colOff>
      <xdr:row>39</xdr:row>
      <xdr:rowOff>236220</xdr:rowOff>
    </xdr:to>
    <xdr:pic>
      <xdr:nvPicPr>
        <xdr:cNvPr id="29" name="图片 28"/>
        <xdr:cNvPicPr>
          <a:picLocks noChangeAspect="1"/>
        </xdr:cNvPicPr>
      </xdr:nvPicPr>
      <xdr:blipFill>
        <a:blip r:embed="rId9"/>
        <a:stretch>
          <a:fillRect/>
        </a:stretch>
      </xdr:blipFill>
      <xdr:spPr>
        <a:xfrm>
          <a:off x="10708005" y="19147790"/>
          <a:ext cx="1011555" cy="9505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668655</xdr:colOff>
      <xdr:row>40</xdr:row>
      <xdr:rowOff>24130</xdr:rowOff>
    </xdr:from>
    <xdr:to>
      <xdr:col>9</xdr:col>
      <xdr:colOff>1204595</xdr:colOff>
      <xdr:row>41</xdr:row>
      <xdr:rowOff>266700</xdr:rowOff>
    </xdr:to>
    <xdr:pic>
      <xdr:nvPicPr>
        <xdr:cNvPr id="30" name="图片 29"/>
        <xdr:cNvPicPr>
          <a:picLocks noChangeAspect="1"/>
        </xdr:cNvPicPr>
      </xdr:nvPicPr>
      <xdr:blipFill>
        <a:blip r:embed="rId10"/>
        <a:stretch>
          <a:fillRect/>
        </a:stretch>
      </xdr:blipFill>
      <xdr:spPr>
        <a:xfrm>
          <a:off x="10982960" y="20191095"/>
          <a:ext cx="535940" cy="10045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459740</xdr:colOff>
      <xdr:row>42</xdr:row>
      <xdr:rowOff>85725</xdr:rowOff>
    </xdr:from>
    <xdr:to>
      <xdr:col>9</xdr:col>
      <xdr:colOff>1414145</xdr:colOff>
      <xdr:row>44</xdr:row>
      <xdr:rowOff>276225</xdr:rowOff>
    </xdr:to>
    <xdr:pic>
      <xdr:nvPicPr>
        <xdr:cNvPr id="31" name="图片 30"/>
        <xdr:cNvPicPr>
          <a:picLocks noChangeAspect="1"/>
        </xdr:cNvPicPr>
      </xdr:nvPicPr>
      <xdr:blipFill>
        <a:blip r:embed="rId11"/>
        <a:stretch>
          <a:fillRect/>
        </a:stretch>
      </xdr:blipFill>
      <xdr:spPr>
        <a:xfrm>
          <a:off x="10774045" y="21319490"/>
          <a:ext cx="954405" cy="9525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374650</xdr:colOff>
      <xdr:row>45</xdr:row>
      <xdr:rowOff>67310</xdr:rowOff>
    </xdr:from>
    <xdr:to>
      <xdr:col>9</xdr:col>
      <xdr:colOff>1718310</xdr:colOff>
      <xdr:row>48</xdr:row>
      <xdr:rowOff>205740</xdr:rowOff>
    </xdr:to>
    <xdr:pic>
      <xdr:nvPicPr>
        <xdr:cNvPr id="32" name="图片 31"/>
        <xdr:cNvPicPr>
          <a:picLocks noChangeAspect="1"/>
        </xdr:cNvPicPr>
      </xdr:nvPicPr>
      <xdr:blipFill>
        <a:blip r:embed="rId12"/>
        <a:stretch>
          <a:fillRect/>
        </a:stretch>
      </xdr:blipFill>
      <xdr:spPr>
        <a:xfrm>
          <a:off x="10688955" y="22367875"/>
          <a:ext cx="1343660" cy="19672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536575</xdr:colOff>
      <xdr:row>49</xdr:row>
      <xdr:rowOff>66675</xdr:rowOff>
    </xdr:from>
    <xdr:to>
      <xdr:col>9</xdr:col>
      <xdr:colOff>1562100</xdr:colOff>
      <xdr:row>51</xdr:row>
      <xdr:rowOff>254104</xdr:rowOff>
    </xdr:to>
    <xdr:pic>
      <xdr:nvPicPr>
        <xdr:cNvPr id="33" name="图片 32"/>
        <xdr:cNvPicPr>
          <a:picLocks noChangeAspect="1"/>
        </xdr:cNvPicPr>
      </xdr:nvPicPr>
      <xdr:blipFill>
        <a:blip r:embed="rId13"/>
        <a:stretch>
          <a:fillRect/>
        </a:stretch>
      </xdr:blipFill>
      <xdr:spPr>
        <a:xfrm>
          <a:off x="10850880" y="24500840"/>
          <a:ext cx="1025525" cy="11207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593725</xdr:colOff>
      <xdr:row>52</xdr:row>
      <xdr:rowOff>80577</xdr:rowOff>
    </xdr:from>
    <xdr:to>
      <xdr:col>9</xdr:col>
      <xdr:colOff>1409700</xdr:colOff>
      <xdr:row>54</xdr:row>
      <xdr:rowOff>91440</xdr:rowOff>
    </xdr:to>
    <xdr:pic>
      <xdr:nvPicPr>
        <xdr:cNvPr id="34" name="图片 33"/>
        <xdr:cNvPicPr>
          <a:picLocks noChangeAspect="1"/>
        </xdr:cNvPicPr>
      </xdr:nvPicPr>
      <xdr:blipFill>
        <a:blip r:embed="rId14"/>
        <a:stretch>
          <a:fillRect/>
        </a:stretch>
      </xdr:blipFill>
      <xdr:spPr>
        <a:xfrm>
          <a:off x="10908030" y="25847675"/>
          <a:ext cx="815975" cy="78295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381000</xdr:colOff>
      <xdr:row>55</xdr:row>
      <xdr:rowOff>333375</xdr:rowOff>
    </xdr:from>
    <xdr:to>
      <xdr:col>9</xdr:col>
      <xdr:colOff>1713865</xdr:colOff>
      <xdr:row>58</xdr:row>
      <xdr:rowOff>85725</xdr:rowOff>
    </xdr:to>
    <xdr:pic>
      <xdr:nvPicPr>
        <xdr:cNvPr id="35" name="图片 34"/>
        <xdr:cNvPicPr>
          <a:picLocks noChangeAspect="1"/>
        </xdr:cNvPicPr>
      </xdr:nvPicPr>
      <xdr:blipFill>
        <a:blip r:embed="rId15"/>
        <a:stretch>
          <a:fillRect/>
        </a:stretch>
      </xdr:blipFill>
      <xdr:spPr>
        <a:xfrm>
          <a:off x="10695305" y="27205940"/>
          <a:ext cx="1332865" cy="1188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114300</xdr:colOff>
      <xdr:row>61</xdr:row>
      <xdr:rowOff>45201</xdr:rowOff>
    </xdr:from>
    <xdr:to>
      <xdr:col>10</xdr:col>
      <xdr:colOff>0</xdr:colOff>
      <xdr:row>63</xdr:row>
      <xdr:rowOff>55880</xdr:rowOff>
    </xdr:to>
    <xdr:pic>
      <xdr:nvPicPr>
        <xdr:cNvPr id="36" name="图片 35"/>
        <xdr:cNvPicPr>
          <a:picLocks noChangeAspect="1"/>
        </xdr:cNvPicPr>
      </xdr:nvPicPr>
      <xdr:blipFill>
        <a:blip r:embed="rId16"/>
        <a:stretch>
          <a:fillRect/>
        </a:stretch>
      </xdr:blipFill>
      <xdr:spPr>
        <a:xfrm>
          <a:off x="10428605" y="29647515"/>
          <a:ext cx="1866265" cy="94424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9</xdr:col>
      <xdr:colOff>104775</xdr:colOff>
      <xdr:row>66</xdr:row>
      <xdr:rowOff>323849</xdr:rowOff>
    </xdr:from>
    <xdr:to>
      <xdr:col>10</xdr:col>
      <xdr:colOff>0</xdr:colOff>
      <xdr:row>69</xdr:row>
      <xdr:rowOff>180974</xdr:rowOff>
    </xdr:to>
    <xdr:pic>
      <xdr:nvPicPr>
        <xdr:cNvPr id="37" name="图片 36"/>
        <xdr:cNvPicPr>
          <a:picLocks noChangeAspect="1"/>
        </xdr:cNvPicPr>
      </xdr:nvPicPr>
      <xdr:blipFill>
        <a:blip r:embed="rId17"/>
        <a:stretch>
          <a:fillRect/>
        </a:stretch>
      </xdr:blipFill>
      <xdr:spPr>
        <a:xfrm>
          <a:off x="10419080" y="32278320"/>
          <a:ext cx="1875790" cy="109537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0"/>
  <sheetViews>
    <sheetView tabSelected="1" view="pageLayout" zoomScale="84" zoomScaleNormal="100" showWhiteSpace="0" topLeftCell="A61" workbookViewId="0">
      <selection activeCell="G4" sqref="G4"/>
    </sheetView>
  </sheetViews>
  <sheetFormatPr defaultColWidth="8.87962962962963" defaultRowHeight="14.4"/>
  <cols>
    <col min="1" max="1" width="15.6296296296296" style="4" customWidth="1"/>
    <col min="2" max="2" width="7.37962962962963" customWidth="1"/>
    <col min="3" max="3" width="23.25" customWidth="1"/>
    <col min="4" max="4" width="21.75" customWidth="1"/>
    <col min="6" max="6" width="11.75" customWidth="1"/>
    <col min="7" max="7" width="13.8796296296296" customWidth="1"/>
    <col min="8" max="8" width="13.1296296296296" customWidth="1"/>
    <col min="9" max="9" width="34.75" customWidth="1"/>
    <col min="10" max="10" width="28.8796296296296" customWidth="1"/>
    <col min="11" max="11" width="18.8796296296296" customWidth="1"/>
  </cols>
  <sheetData>
    <row r="1" s="1" customFormat="1" ht="21" customHeight="1" spans="1:1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</row>
    <row r="2" s="2" customFormat="1" ht="142" customHeight="1" spans="1:1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52"/>
    </row>
    <row r="3" spans="1:11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1" t="s">
        <v>7</v>
      </c>
      <c r="G3" s="10" t="s">
        <v>8</v>
      </c>
      <c r="H3" s="12" t="s">
        <v>9</v>
      </c>
      <c r="I3" s="10" t="s">
        <v>10</v>
      </c>
      <c r="J3" s="10" t="s">
        <v>11</v>
      </c>
      <c r="K3" s="10" t="s">
        <v>12</v>
      </c>
    </row>
    <row r="4" ht="60" spans="1:11">
      <c r="A4" s="13" t="s">
        <v>13</v>
      </c>
      <c r="B4" s="14">
        <v>1.1</v>
      </c>
      <c r="C4" s="15" t="s">
        <v>14</v>
      </c>
      <c r="D4" s="15" t="s">
        <v>15</v>
      </c>
      <c r="E4" s="14" t="s">
        <v>16</v>
      </c>
      <c r="F4" s="16">
        <v>1</v>
      </c>
      <c r="G4" s="17">
        <f>SUM(H5:H7)</f>
        <v>0</v>
      </c>
      <c r="H4" s="18">
        <f>F4*G4</f>
        <v>0</v>
      </c>
      <c r="I4" s="15" t="s">
        <v>17</v>
      </c>
      <c r="J4" s="53"/>
      <c r="K4" s="54" t="s">
        <v>18</v>
      </c>
    </row>
    <row r="5" ht="21" customHeight="1" spans="1:11">
      <c r="A5" s="19"/>
      <c r="B5" s="20" t="s">
        <v>19</v>
      </c>
      <c r="C5" s="21" t="s">
        <v>20</v>
      </c>
      <c r="D5" s="22" t="s">
        <v>21</v>
      </c>
      <c r="E5" s="23" t="s">
        <v>22</v>
      </c>
      <c r="F5" s="24">
        <f>1*0.75</f>
        <v>0.75</v>
      </c>
      <c r="G5" s="25"/>
      <c r="H5" s="26">
        <f t="shared" ref="H5:H68" si="0">F5*G5</f>
        <v>0</v>
      </c>
      <c r="I5" s="55" t="s">
        <v>23</v>
      </c>
      <c r="J5" s="56"/>
      <c r="K5" s="57"/>
    </row>
    <row r="6" ht="24" spans="1:11">
      <c r="A6" s="19"/>
      <c r="B6" s="20" t="s">
        <v>24</v>
      </c>
      <c r="C6" s="21" t="s">
        <v>25</v>
      </c>
      <c r="D6" s="27" t="s">
        <v>26</v>
      </c>
      <c r="E6" s="20" t="s">
        <v>27</v>
      </c>
      <c r="F6" s="24">
        <f>0.93*3+0.79*4+0.7*4</f>
        <v>8.75</v>
      </c>
      <c r="G6" s="28"/>
      <c r="H6" s="26">
        <f t="shared" si="0"/>
        <v>0</v>
      </c>
      <c r="I6" s="55" t="s">
        <v>28</v>
      </c>
      <c r="J6" s="56"/>
      <c r="K6" s="54"/>
    </row>
    <row r="7" ht="24" customHeight="1" spans="1:11">
      <c r="A7" s="19"/>
      <c r="B7" s="20" t="s">
        <v>29</v>
      </c>
      <c r="C7" s="21" t="s">
        <v>30</v>
      </c>
      <c r="D7" s="21" t="s">
        <v>31</v>
      </c>
      <c r="E7" s="20" t="s">
        <v>32</v>
      </c>
      <c r="F7" s="24">
        <v>1</v>
      </c>
      <c r="G7" s="25"/>
      <c r="H7" s="26">
        <f t="shared" si="0"/>
        <v>0</v>
      </c>
      <c r="I7" s="58" t="s">
        <v>33</v>
      </c>
      <c r="J7" s="56"/>
      <c r="K7" s="57"/>
    </row>
    <row r="8" ht="36" spans="1:11">
      <c r="A8" s="19"/>
      <c r="B8" s="14">
        <v>1.2</v>
      </c>
      <c r="C8" s="29" t="s">
        <v>34</v>
      </c>
      <c r="D8" s="29" t="s">
        <v>35</v>
      </c>
      <c r="E8" s="30" t="s">
        <v>36</v>
      </c>
      <c r="F8" s="30">
        <v>1</v>
      </c>
      <c r="G8" s="31">
        <f>SUM(H9:H11)</f>
        <v>0</v>
      </c>
      <c r="H8" s="18">
        <f t="shared" si="0"/>
        <v>0</v>
      </c>
      <c r="I8" s="59" t="s">
        <v>37</v>
      </c>
      <c r="J8" s="56"/>
      <c r="K8" s="54" t="s">
        <v>18</v>
      </c>
    </row>
    <row r="9" ht="29.1" customHeight="1" spans="1:11">
      <c r="A9" s="19"/>
      <c r="B9" s="32" t="s">
        <v>38</v>
      </c>
      <c r="C9" s="27" t="s">
        <v>39</v>
      </c>
      <c r="D9" s="27" t="s">
        <v>40</v>
      </c>
      <c r="E9" s="33" t="s">
        <v>27</v>
      </c>
      <c r="F9" s="34">
        <f>0.8*2</f>
        <v>1.6</v>
      </c>
      <c r="G9" s="28"/>
      <c r="H9" s="26">
        <f t="shared" si="0"/>
        <v>0</v>
      </c>
      <c r="I9" s="60" t="s">
        <v>41</v>
      </c>
      <c r="J9" s="56"/>
      <c r="K9" s="57"/>
    </row>
    <row r="10" ht="29.1" customHeight="1" spans="1:11">
      <c r="A10" s="19"/>
      <c r="B10" s="32" t="s">
        <v>42</v>
      </c>
      <c r="C10" s="27" t="s">
        <v>43</v>
      </c>
      <c r="D10" s="27" t="s">
        <v>44</v>
      </c>
      <c r="E10" s="33" t="s">
        <v>22</v>
      </c>
      <c r="F10" s="34">
        <f>0.94*0.25*2</f>
        <v>0.47</v>
      </c>
      <c r="G10" s="28"/>
      <c r="H10" s="26">
        <f t="shared" si="0"/>
        <v>0</v>
      </c>
      <c r="I10" s="60" t="s">
        <v>45</v>
      </c>
      <c r="J10" s="56"/>
      <c r="K10" s="57"/>
    </row>
    <row r="11" ht="29.1" customHeight="1" spans="1:11">
      <c r="A11" s="35"/>
      <c r="B11" s="32" t="s">
        <v>46</v>
      </c>
      <c r="C11" s="21" t="s">
        <v>47</v>
      </c>
      <c r="D11" s="21" t="s">
        <v>48</v>
      </c>
      <c r="E11" s="23" t="s">
        <v>32</v>
      </c>
      <c r="F11" s="36">
        <v>4</v>
      </c>
      <c r="G11" s="28"/>
      <c r="H11" s="26">
        <f t="shared" si="0"/>
        <v>0</v>
      </c>
      <c r="I11" s="55" t="s">
        <v>49</v>
      </c>
      <c r="J11" s="61"/>
      <c r="K11" s="57"/>
    </row>
    <row r="12" ht="51" customHeight="1" spans="1:11">
      <c r="A12" s="13" t="s">
        <v>50</v>
      </c>
      <c r="B12" s="14">
        <v>2.1</v>
      </c>
      <c r="C12" s="15" t="s">
        <v>14</v>
      </c>
      <c r="D12" s="15" t="s">
        <v>51</v>
      </c>
      <c r="E12" s="14" t="s">
        <v>16</v>
      </c>
      <c r="F12" s="37">
        <f>1+1</f>
        <v>2</v>
      </c>
      <c r="G12" s="38">
        <f>SUM(H13:H16)</f>
        <v>0</v>
      </c>
      <c r="H12" s="18">
        <f t="shared" si="0"/>
        <v>0</v>
      </c>
      <c r="I12" s="62" t="s">
        <v>52</v>
      </c>
      <c r="J12" s="53"/>
      <c r="K12" s="57" t="s">
        <v>53</v>
      </c>
    </row>
    <row r="13" ht="30" customHeight="1" spans="1:11">
      <c r="A13" s="19"/>
      <c r="B13" s="20" t="s">
        <v>54</v>
      </c>
      <c r="C13" s="21" t="s">
        <v>20</v>
      </c>
      <c r="D13" s="22" t="s">
        <v>55</v>
      </c>
      <c r="E13" s="23" t="s">
        <v>22</v>
      </c>
      <c r="F13" s="24">
        <f>1.5*0.75</f>
        <v>1.125</v>
      </c>
      <c r="G13" s="25"/>
      <c r="H13" s="26">
        <f t="shared" si="0"/>
        <v>0</v>
      </c>
      <c r="I13" s="55" t="s">
        <v>23</v>
      </c>
      <c r="J13" s="56"/>
      <c r="K13" s="63" t="s">
        <v>56</v>
      </c>
    </row>
    <row r="14" ht="36.95" customHeight="1" spans="1:11">
      <c r="A14" s="19"/>
      <c r="B14" s="20" t="s">
        <v>57</v>
      </c>
      <c r="C14" s="21" t="s">
        <v>58</v>
      </c>
      <c r="D14" s="27" t="s">
        <v>59</v>
      </c>
      <c r="E14" s="23" t="s">
        <v>22</v>
      </c>
      <c r="F14" s="24">
        <f>0.9*0.92+0.54*0.92</f>
        <v>1.3248</v>
      </c>
      <c r="G14" s="25"/>
      <c r="H14" s="26">
        <f t="shared" si="0"/>
        <v>0</v>
      </c>
      <c r="I14" s="60" t="s">
        <v>60</v>
      </c>
      <c r="J14" s="56"/>
      <c r="K14" s="57"/>
    </row>
    <row r="15" ht="24" spans="1:11">
      <c r="A15" s="19"/>
      <c r="B15" s="20" t="s">
        <v>61</v>
      </c>
      <c r="C15" s="21" t="s">
        <v>62</v>
      </c>
      <c r="D15" s="21" t="s">
        <v>63</v>
      </c>
      <c r="E15" s="20" t="s">
        <v>27</v>
      </c>
      <c r="F15" s="24">
        <f>0.22*0.92*2</f>
        <v>0.4048</v>
      </c>
      <c r="G15" s="25"/>
      <c r="H15" s="26">
        <f t="shared" si="0"/>
        <v>0</v>
      </c>
      <c r="I15" s="55" t="s">
        <v>64</v>
      </c>
      <c r="J15" s="56"/>
      <c r="K15" s="57"/>
    </row>
    <row r="16" ht="18.95" customHeight="1" spans="1:11">
      <c r="A16" s="19"/>
      <c r="B16" s="20" t="s">
        <v>65</v>
      </c>
      <c r="C16" s="21" t="s">
        <v>30</v>
      </c>
      <c r="D16" s="21" t="s">
        <v>31</v>
      </c>
      <c r="E16" s="20" t="s">
        <v>32</v>
      </c>
      <c r="F16" s="24">
        <v>1</v>
      </c>
      <c r="G16" s="25"/>
      <c r="H16" s="26">
        <f t="shared" si="0"/>
        <v>0</v>
      </c>
      <c r="I16" s="58" t="s">
        <v>33</v>
      </c>
      <c r="J16" s="56"/>
      <c r="K16" s="57"/>
    </row>
    <row r="17" ht="51.75" customHeight="1" spans="1:11">
      <c r="A17" s="19"/>
      <c r="B17" s="39">
        <v>2.2</v>
      </c>
      <c r="C17" s="29" t="s">
        <v>34</v>
      </c>
      <c r="D17" s="29" t="s">
        <v>66</v>
      </c>
      <c r="E17" s="30" t="s">
        <v>36</v>
      </c>
      <c r="F17" s="30">
        <f>1+1</f>
        <v>2</v>
      </c>
      <c r="G17" s="31">
        <f>SUM(H18:H20)</f>
        <v>0</v>
      </c>
      <c r="H17" s="18">
        <f t="shared" si="0"/>
        <v>0</v>
      </c>
      <c r="I17" s="59" t="s">
        <v>37</v>
      </c>
      <c r="J17" s="56"/>
      <c r="K17" s="57" t="s">
        <v>53</v>
      </c>
    </row>
    <row r="18" ht="21" customHeight="1" spans="1:11">
      <c r="A18" s="19"/>
      <c r="B18" s="20" t="s">
        <v>67</v>
      </c>
      <c r="C18" s="27" t="s">
        <v>39</v>
      </c>
      <c r="D18" s="27" t="s">
        <v>40</v>
      </c>
      <c r="E18" s="33" t="s">
        <v>27</v>
      </c>
      <c r="F18" s="34">
        <f>0.8*2</f>
        <v>1.6</v>
      </c>
      <c r="G18" s="28"/>
      <c r="H18" s="26">
        <f t="shared" si="0"/>
        <v>0</v>
      </c>
      <c r="I18" s="60" t="s">
        <v>41</v>
      </c>
      <c r="J18" s="56"/>
      <c r="K18" s="57"/>
    </row>
    <row r="19" ht="21" customHeight="1" spans="1:11">
      <c r="A19" s="19"/>
      <c r="B19" s="20" t="s">
        <v>68</v>
      </c>
      <c r="C19" s="27" t="s">
        <v>43</v>
      </c>
      <c r="D19" s="27" t="s">
        <v>44</v>
      </c>
      <c r="E19" s="33" t="s">
        <v>22</v>
      </c>
      <c r="F19" s="34">
        <f>1.44*0.25*2</f>
        <v>0.72</v>
      </c>
      <c r="G19" s="28"/>
      <c r="H19" s="26">
        <f t="shared" si="0"/>
        <v>0</v>
      </c>
      <c r="I19" s="60" t="s">
        <v>45</v>
      </c>
      <c r="J19" s="56"/>
      <c r="K19" s="57"/>
    </row>
    <row r="20" ht="29.25" customHeight="1" spans="1:11">
      <c r="A20" s="19"/>
      <c r="B20" s="20" t="s">
        <v>69</v>
      </c>
      <c r="C20" s="21" t="s">
        <v>47</v>
      </c>
      <c r="D20" s="21" t="s">
        <v>48</v>
      </c>
      <c r="E20" s="23" t="s">
        <v>32</v>
      </c>
      <c r="F20" s="36">
        <v>4</v>
      </c>
      <c r="G20" s="28"/>
      <c r="H20" s="26">
        <f t="shared" si="0"/>
        <v>0</v>
      </c>
      <c r="I20" s="55" t="s">
        <v>49</v>
      </c>
      <c r="J20" s="61"/>
      <c r="K20" s="57"/>
    </row>
    <row r="21" s="3" customFormat="1" ht="106.5" customHeight="1" spans="1:11">
      <c r="A21" s="19"/>
      <c r="B21" s="40">
        <v>3</v>
      </c>
      <c r="C21" s="15" t="s">
        <v>70</v>
      </c>
      <c r="D21" s="15" t="s">
        <v>71</v>
      </c>
      <c r="E21" s="14" t="s">
        <v>16</v>
      </c>
      <c r="F21" s="41">
        <v>3</v>
      </c>
      <c r="G21" s="42"/>
      <c r="H21" s="18">
        <f t="shared" si="0"/>
        <v>0</v>
      </c>
      <c r="I21" s="62" t="s">
        <v>72</v>
      </c>
      <c r="J21" s="53"/>
      <c r="K21" s="57" t="s">
        <v>53</v>
      </c>
    </row>
    <row r="22" s="3" customFormat="1" ht="62.25" customHeight="1" spans="1:11">
      <c r="A22" s="19"/>
      <c r="B22" s="14">
        <v>4</v>
      </c>
      <c r="C22" s="15" t="s">
        <v>73</v>
      </c>
      <c r="D22" s="15" t="s">
        <v>74</v>
      </c>
      <c r="E22" s="14" t="s">
        <v>16</v>
      </c>
      <c r="F22" s="37">
        <v>1</v>
      </c>
      <c r="G22" s="38">
        <f>H23</f>
        <v>0</v>
      </c>
      <c r="H22" s="18">
        <f t="shared" si="0"/>
        <v>0</v>
      </c>
      <c r="I22" s="62" t="s">
        <v>72</v>
      </c>
      <c r="J22" s="53"/>
      <c r="K22" s="57" t="s">
        <v>53</v>
      </c>
    </row>
    <row r="23" ht="62.25" customHeight="1" spans="1:11">
      <c r="A23" s="35"/>
      <c r="B23" s="20">
        <v>4.1</v>
      </c>
      <c r="C23" s="21" t="s">
        <v>58</v>
      </c>
      <c r="D23" s="27" t="s">
        <v>59</v>
      </c>
      <c r="E23" s="20" t="s">
        <v>22</v>
      </c>
      <c r="F23" s="24">
        <f>1.65*0.8</f>
        <v>1.32</v>
      </c>
      <c r="G23" s="25"/>
      <c r="H23" s="26">
        <f t="shared" si="0"/>
        <v>0</v>
      </c>
      <c r="I23" s="55" t="s">
        <v>60</v>
      </c>
      <c r="J23" s="61"/>
      <c r="K23" s="57"/>
    </row>
    <row r="24" ht="54" customHeight="1" spans="1:11">
      <c r="A24" s="13" t="s">
        <v>75</v>
      </c>
      <c r="B24" s="14">
        <v>5</v>
      </c>
      <c r="C24" s="15" t="s">
        <v>14</v>
      </c>
      <c r="D24" s="15" t="s">
        <v>76</v>
      </c>
      <c r="E24" s="14" t="s">
        <v>16</v>
      </c>
      <c r="F24" s="37">
        <f>1+2</f>
        <v>3</v>
      </c>
      <c r="G24" s="38">
        <f>SUM(H25:H29)</f>
        <v>0</v>
      </c>
      <c r="H24" s="18">
        <f t="shared" si="0"/>
        <v>0</v>
      </c>
      <c r="I24" s="62" t="s">
        <v>52</v>
      </c>
      <c r="J24" s="53"/>
      <c r="K24" s="57" t="s">
        <v>77</v>
      </c>
    </row>
    <row r="25" ht="30" customHeight="1" spans="1:11">
      <c r="A25" s="19"/>
      <c r="B25" s="20">
        <v>5.1</v>
      </c>
      <c r="C25" s="21" t="s">
        <v>20</v>
      </c>
      <c r="D25" s="22" t="s">
        <v>78</v>
      </c>
      <c r="E25" s="23" t="s">
        <v>22</v>
      </c>
      <c r="F25" s="24">
        <f>1.3*0.75</f>
        <v>0.975</v>
      </c>
      <c r="G25" s="25"/>
      <c r="H25" s="26">
        <f t="shared" si="0"/>
        <v>0</v>
      </c>
      <c r="I25" s="55" t="s">
        <v>23</v>
      </c>
      <c r="J25" s="56"/>
      <c r="K25" s="63" t="s">
        <v>79</v>
      </c>
    </row>
    <row r="26" ht="42" customHeight="1" spans="1:11">
      <c r="A26" s="19"/>
      <c r="B26" s="20">
        <v>5.2</v>
      </c>
      <c r="C26" s="21" t="s">
        <v>58</v>
      </c>
      <c r="D26" s="27" t="s">
        <v>59</v>
      </c>
      <c r="E26" s="23" t="s">
        <v>22</v>
      </c>
      <c r="F26" s="24">
        <f>0.75*0.62+0.49*0.62</f>
        <v>0.7688</v>
      </c>
      <c r="G26" s="25"/>
      <c r="H26" s="26">
        <f t="shared" si="0"/>
        <v>0</v>
      </c>
      <c r="I26" s="60" t="s">
        <v>60</v>
      </c>
      <c r="J26" s="56"/>
      <c r="K26" s="57"/>
    </row>
    <row r="27" ht="27.95" customHeight="1" spans="1:11">
      <c r="A27" s="19"/>
      <c r="B27" s="20">
        <v>5.3</v>
      </c>
      <c r="C27" s="21" t="s">
        <v>62</v>
      </c>
      <c r="D27" s="21" t="s">
        <v>63</v>
      </c>
      <c r="E27" s="20" t="s">
        <v>27</v>
      </c>
      <c r="F27" s="24">
        <f>0.22*0.62*2</f>
        <v>0.2728</v>
      </c>
      <c r="G27" s="25"/>
      <c r="H27" s="26">
        <f t="shared" si="0"/>
        <v>0</v>
      </c>
      <c r="I27" s="55" t="s">
        <v>64</v>
      </c>
      <c r="J27" s="56"/>
      <c r="K27" s="57"/>
    </row>
    <row r="28" ht="27.95" customHeight="1" spans="1:11">
      <c r="A28" s="19"/>
      <c r="B28" s="20">
        <v>5.4</v>
      </c>
      <c r="C28" s="21" t="s">
        <v>47</v>
      </c>
      <c r="D28" s="21" t="s">
        <v>48</v>
      </c>
      <c r="E28" s="23" t="s">
        <v>32</v>
      </c>
      <c r="F28" s="36">
        <v>2</v>
      </c>
      <c r="G28" s="28"/>
      <c r="H28" s="26">
        <f t="shared" si="0"/>
        <v>0</v>
      </c>
      <c r="I28" s="55" t="s">
        <v>49</v>
      </c>
      <c r="J28" s="56"/>
      <c r="K28" s="57"/>
    </row>
    <row r="29" ht="27.95" customHeight="1" spans="1:11">
      <c r="A29" s="19"/>
      <c r="B29" s="20">
        <v>5.5</v>
      </c>
      <c r="C29" s="21" t="s">
        <v>30</v>
      </c>
      <c r="D29" s="21" t="s">
        <v>31</v>
      </c>
      <c r="E29" s="20" t="s">
        <v>32</v>
      </c>
      <c r="F29" s="24">
        <v>1</v>
      </c>
      <c r="G29" s="25"/>
      <c r="H29" s="26">
        <f t="shared" si="0"/>
        <v>0</v>
      </c>
      <c r="I29" s="58" t="s">
        <v>33</v>
      </c>
      <c r="J29" s="61"/>
      <c r="K29" s="57"/>
    </row>
    <row r="30" ht="51" customHeight="1" spans="1:11">
      <c r="A30" s="19"/>
      <c r="B30" s="40">
        <v>6</v>
      </c>
      <c r="C30" s="15" t="s">
        <v>80</v>
      </c>
      <c r="D30" s="15" t="s">
        <v>81</v>
      </c>
      <c r="E30" s="14" t="s">
        <v>16</v>
      </c>
      <c r="F30" s="16">
        <v>1</v>
      </c>
      <c r="G30" s="17">
        <f>SUM(H31:H32)</f>
        <v>0</v>
      </c>
      <c r="H30" s="18">
        <f t="shared" si="0"/>
        <v>0</v>
      </c>
      <c r="I30" s="15" t="s">
        <v>82</v>
      </c>
      <c r="J30" s="53"/>
      <c r="K30" s="57" t="s">
        <v>77</v>
      </c>
    </row>
    <row r="31" ht="45" customHeight="1" spans="1:11">
      <c r="A31" s="19"/>
      <c r="B31" s="43">
        <v>6.1</v>
      </c>
      <c r="C31" s="21" t="s">
        <v>83</v>
      </c>
      <c r="D31" s="21" t="s">
        <v>84</v>
      </c>
      <c r="E31" s="44" t="s">
        <v>27</v>
      </c>
      <c r="F31" s="45">
        <f>2*5+1.8*2+0.73*6</f>
        <v>17.98</v>
      </c>
      <c r="G31" s="46"/>
      <c r="H31" s="26">
        <f t="shared" si="0"/>
        <v>0</v>
      </c>
      <c r="I31" s="21" t="s">
        <v>85</v>
      </c>
      <c r="J31" s="56"/>
      <c r="K31" s="54"/>
    </row>
    <row r="32" ht="45" customHeight="1" spans="1:11">
      <c r="A32" s="19"/>
      <c r="B32" s="43">
        <v>6.2</v>
      </c>
      <c r="C32" s="21" t="s">
        <v>86</v>
      </c>
      <c r="D32" s="21" t="s">
        <v>87</v>
      </c>
      <c r="E32" s="44" t="s">
        <v>22</v>
      </c>
      <c r="F32" s="45">
        <f>1.8*0.73*2+1.8*0.5+0.73*0.5*2</f>
        <v>4.258</v>
      </c>
      <c r="G32" s="46"/>
      <c r="H32" s="26">
        <f t="shared" si="0"/>
        <v>0</v>
      </c>
      <c r="I32" s="21" t="s">
        <v>88</v>
      </c>
      <c r="J32" s="56"/>
      <c r="K32" s="54"/>
    </row>
    <row r="33" ht="62.25" customHeight="1" spans="1:11">
      <c r="A33" s="19"/>
      <c r="B33" s="40">
        <v>7</v>
      </c>
      <c r="C33" s="15" t="s">
        <v>80</v>
      </c>
      <c r="D33" s="15" t="s">
        <v>89</v>
      </c>
      <c r="E33" s="14" t="s">
        <v>16</v>
      </c>
      <c r="F33" s="16">
        <v>1</v>
      </c>
      <c r="G33" s="17">
        <f>H34</f>
        <v>0</v>
      </c>
      <c r="H33" s="18">
        <f t="shared" si="0"/>
        <v>0</v>
      </c>
      <c r="I33" s="15" t="s">
        <v>82</v>
      </c>
      <c r="J33" s="53"/>
      <c r="K33" s="57" t="s">
        <v>77</v>
      </c>
    </row>
    <row r="34" ht="62.25" customHeight="1" spans="1:11">
      <c r="A34" s="35"/>
      <c r="B34" s="43">
        <v>7.1</v>
      </c>
      <c r="C34" s="21" t="s">
        <v>83</v>
      </c>
      <c r="D34" s="21" t="s">
        <v>84</v>
      </c>
      <c r="E34" s="44" t="s">
        <v>27</v>
      </c>
      <c r="F34" s="45">
        <f>2*4+1.1*10+0.8*8</f>
        <v>25.4</v>
      </c>
      <c r="G34" s="46"/>
      <c r="H34" s="26">
        <f t="shared" si="0"/>
        <v>0</v>
      </c>
      <c r="I34" s="21" t="s">
        <v>85</v>
      </c>
      <c r="J34" s="56"/>
      <c r="K34" s="54"/>
    </row>
    <row r="35" ht="36" spans="1:11">
      <c r="A35" s="13" t="s">
        <v>90</v>
      </c>
      <c r="B35" s="40">
        <v>8</v>
      </c>
      <c r="C35" s="15" t="s">
        <v>91</v>
      </c>
      <c r="D35" s="15" t="s">
        <v>92</v>
      </c>
      <c r="E35" s="14" t="s">
        <v>16</v>
      </c>
      <c r="F35" s="16">
        <f>1+1</f>
        <v>2</v>
      </c>
      <c r="G35" s="17">
        <f>SUM(H36:H37)</f>
        <v>0</v>
      </c>
      <c r="H35" s="18">
        <f t="shared" si="0"/>
        <v>0</v>
      </c>
      <c r="I35" s="15" t="s">
        <v>93</v>
      </c>
      <c r="J35" s="53"/>
      <c r="K35" s="54" t="s">
        <v>94</v>
      </c>
    </row>
    <row r="36" ht="24" spans="1:11">
      <c r="A36" s="19"/>
      <c r="B36" s="43">
        <v>8.1</v>
      </c>
      <c r="C36" s="21" t="s">
        <v>83</v>
      </c>
      <c r="D36" s="21" t="s">
        <v>84</v>
      </c>
      <c r="E36" s="44" t="s">
        <v>27</v>
      </c>
      <c r="F36" s="45">
        <f>1.8*4+0.85*7+0.3*8</f>
        <v>15.55</v>
      </c>
      <c r="G36" s="46"/>
      <c r="H36" s="26">
        <f t="shared" si="0"/>
        <v>0</v>
      </c>
      <c r="I36" s="21" t="s">
        <v>85</v>
      </c>
      <c r="J36" s="56"/>
      <c r="K36" s="64" t="s">
        <v>95</v>
      </c>
    </row>
    <row r="37" ht="24" spans="1:11">
      <c r="A37" s="19"/>
      <c r="B37" s="43">
        <v>8.2</v>
      </c>
      <c r="C37" s="21" t="s">
        <v>86</v>
      </c>
      <c r="D37" s="21" t="s">
        <v>87</v>
      </c>
      <c r="E37" s="44" t="s">
        <v>22</v>
      </c>
      <c r="F37" s="45">
        <f>0.85*0.3*3</f>
        <v>0.765</v>
      </c>
      <c r="G37" s="46"/>
      <c r="H37" s="26">
        <f t="shared" si="0"/>
        <v>0</v>
      </c>
      <c r="I37" s="21" t="s">
        <v>88</v>
      </c>
      <c r="J37" s="56"/>
      <c r="K37" s="54"/>
    </row>
    <row r="38" ht="36" spans="1:11">
      <c r="A38" s="19"/>
      <c r="B38" s="40">
        <v>9</v>
      </c>
      <c r="C38" s="15" t="s">
        <v>91</v>
      </c>
      <c r="D38" s="15" t="s">
        <v>96</v>
      </c>
      <c r="E38" s="14" t="s">
        <v>16</v>
      </c>
      <c r="F38" s="16">
        <v>1</v>
      </c>
      <c r="G38" s="17">
        <f>SUM(H39:H40)</f>
        <v>0</v>
      </c>
      <c r="H38" s="18">
        <f t="shared" si="0"/>
        <v>0</v>
      </c>
      <c r="I38" s="15" t="s">
        <v>93</v>
      </c>
      <c r="J38" s="53"/>
      <c r="K38" s="54" t="s">
        <v>94</v>
      </c>
    </row>
    <row r="39" ht="24" spans="1:11">
      <c r="A39" s="19"/>
      <c r="B39" s="43">
        <v>9.1</v>
      </c>
      <c r="C39" s="21" t="s">
        <v>25</v>
      </c>
      <c r="D39" s="27" t="s">
        <v>26</v>
      </c>
      <c r="E39" s="20" t="s">
        <v>27</v>
      </c>
      <c r="F39" s="24">
        <f>1.7*3+0.75*4+0.55*9</f>
        <v>13.05</v>
      </c>
      <c r="G39" s="28"/>
      <c r="H39" s="26">
        <f t="shared" si="0"/>
        <v>0</v>
      </c>
      <c r="I39" s="55" t="s">
        <v>28</v>
      </c>
      <c r="J39" s="56"/>
      <c r="K39" s="54"/>
    </row>
    <row r="40" ht="24" spans="1:11">
      <c r="A40" s="19"/>
      <c r="B40" s="43">
        <v>9.2</v>
      </c>
      <c r="C40" s="21" t="s">
        <v>86</v>
      </c>
      <c r="D40" s="21" t="s">
        <v>63</v>
      </c>
      <c r="E40" s="20" t="s">
        <v>22</v>
      </c>
      <c r="F40" s="24">
        <f>1.7*0.55</f>
        <v>0.935</v>
      </c>
      <c r="G40" s="28"/>
      <c r="H40" s="26">
        <f t="shared" si="0"/>
        <v>0</v>
      </c>
      <c r="I40" s="55" t="s">
        <v>64</v>
      </c>
      <c r="J40" s="61"/>
      <c r="K40" s="54"/>
    </row>
    <row r="41" ht="60" spans="1:11">
      <c r="A41" s="19"/>
      <c r="B41" s="40">
        <v>10</v>
      </c>
      <c r="C41" s="15" t="s">
        <v>80</v>
      </c>
      <c r="D41" s="15" t="s">
        <v>97</v>
      </c>
      <c r="E41" s="14" t="s">
        <v>16</v>
      </c>
      <c r="F41" s="16">
        <v>1</v>
      </c>
      <c r="G41" s="17">
        <f>H42</f>
        <v>0</v>
      </c>
      <c r="H41" s="18">
        <f t="shared" si="0"/>
        <v>0</v>
      </c>
      <c r="I41" s="15" t="s">
        <v>82</v>
      </c>
      <c r="J41" s="53"/>
      <c r="K41" s="54" t="s">
        <v>94</v>
      </c>
    </row>
    <row r="42" ht="24" spans="1:11">
      <c r="A42" s="19"/>
      <c r="B42" s="43">
        <v>10.1</v>
      </c>
      <c r="C42" s="21" t="s">
        <v>83</v>
      </c>
      <c r="D42" s="21" t="s">
        <v>84</v>
      </c>
      <c r="E42" s="44" t="s">
        <v>27</v>
      </c>
      <c r="F42" s="45">
        <f>1.9*4+1*10+0.8*8</f>
        <v>24</v>
      </c>
      <c r="G42" s="46"/>
      <c r="H42" s="26">
        <f t="shared" si="0"/>
        <v>0</v>
      </c>
      <c r="I42" s="21" t="s">
        <v>85</v>
      </c>
      <c r="J42" s="56"/>
      <c r="K42" s="54"/>
    </row>
    <row r="43" ht="36" spans="1:11">
      <c r="A43" s="19"/>
      <c r="B43" s="40">
        <v>11</v>
      </c>
      <c r="C43" s="15" t="s">
        <v>91</v>
      </c>
      <c r="D43" s="15" t="s">
        <v>98</v>
      </c>
      <c r="E43" s="14" t="s">
        <v>16</v>
      </c>
      <c r="F43" s="16">
        <f>1+4</f>
        <v>5</v>
      </c>
      <c r="G43" s="17">
        <f>SUM(H44:H45)</f>
        <v>0</v>
      </c>
      <c r="H43" s="18">
        <f t="shared" si="0"/>
        <v>0</v>
      </c>
      <c r="I43" s="15" t="s">
        <v>93</v>
      </c>
      <c r="J43" s="53"/>
      <c r="K43" s="54" t="s">
        <v>99</v>
      </c>
    </row>
    <row r="44" ht="24" spans="1:11">
      <c r="A44" s="19"/>
      <c r="B44" s="43">
        <v>11.1</v>
      </c>
      <c r="C44" s="21" t="s">
        <v>25</v>
      </c>
      <c r="D44" s="27" t="s">
        <v>26</v>
      </c>
      <c r="E44" s="20" t="s">
        <v>27</v>
      </c>
      <c r="F44" s="24">
        <f>1.5*5+1*4+0.7*12</f>
        <v>19.9</v>
      </c>
      <c r="G44" s="28"/>
      <c r="H44" s="26">
        <f t="shared" si="0"/>
        <v>0</v>
      </c>
      <c r="I44" s="55" t="s">
        <v>28</v>
      </c>
      <c r="J44" s="56"/>
      <c r="K44" s="64" t="s">
        <v>100</v>
      </c>
    </row>
    <row r="45" ht="24" spans="1:11">
      <c r="A45" s="19"/>
      <c r="B45" s="43">
        <v>11.2</v>
      </c>
      <c r="C45" s="21" t="s">
        <v>86</v>
      </c>
      <c r="D45" s="21" t="s">
        <v>63</v>
      </c>
      <c r="E45" s="20" t="s">
        <v>22</v>
      </c>
      <c r="F45" s="24">
        <f>1.5*0.7*2</f>
        <v>2.1</v>
      </c>
      <c r="G45" s="28"/>
      <c r="H45" s="26">
        <f t="shared" si="0"/>
        <v>0</v>
      </c>
      <c r="I45" s="55" t="s">
        <v>64</v>
      </c>
      <c r="J45" s="61"/>
      <c r="K45" s="54"/>
    </row>
    <row r="46" ht="60" spans="1:11">
      <c r="A46" s="19"/>
      <c r="B46" s="40">
        <v>12.1</v>
      </c>
      <c r="C46" s="15" t="s">
        <v>80</v>
      </c>
      <c r="D46" s="15" t="s">
        <v>97</v>
      </c>
      <c r="E46" s="14" t="s">
        <v>16</v>
      </c>
      <c r="F46" s="16">
        <v>2</v>
      </c>
      <c r="G46" s="17">
        <f>H47</f>
        <v>0</v>
      </c>
      <c r="H46" s="18">
        <f t="shared" si="0"/>
        <v>0</v>
      </c>
      <c r="I46" s="15" t="s">
        <v>82</v>
      </c>
      <c r="J46" s="53"/>
      <c r="K46" s="54" t="s">
        <v>99</v>
      </c>
    </row>
    <row r="47" ht="24" spans="1:11">
      <c r="A47" s="19"/>
      <c r="B47" s="43" t="s">
        <v>101</v>
      </c>
      <c r="C47" s="21" t="s">
        <v>83</v>
      </c>
      <c r="D47" s="21" t="s">
        <v>84</v>
      </c>
      <c r="E47" s="44" t="s">
        <v>27</v>
      </c>
      <c r="F47" s="45">
        <f>1.9*4*2+1*10*2+0.8*8*2</f>
        <v>48</v>
      </c>
      <c r="G47" s="46"/>
      <c r="H47" s="26">
        <f t="shared" si="0"/>
        <v>0</v>
      </c>
      <c r="I47" s="21" t="s">
        <v>85</v>
      </c>
      <c r="J47" s="56"/>
      <c r="K47" s="54"/>
    </row>
    <row r="48" ht="60" spans="1:11">
      <c r="A48" s="19"/>
      <c r="B48" s="40">
        <v>12.2</v>
      </c>
      <c r="C48" s="15" t="s">
        <v>80</v>
      </c>
      <c r="D48" s="15" t="s">
        <v>102</v>
      </c>
      <c r="E48" s="14" t="s">
        <v>16</v>
      </c>
      <c r="F48" s="16">
        <v>1</v>
      </c>
      <c r="G48" s="17">
        <f>H49</f>
        <v>0</v>
      </c>
      <c r="H48" s="18">
        <f t="shared" si="0"/>
        <v>0</v>
      </c>
      <c r="I48" s="15" t="s">
        <v>82</v>
      </c>
      <c r="J48" s="56"/>
      <c r="K48" s="54" t="s">
        <v>99</v>
      </c>
    </row>
    <row r="49" ht="24" spans="1:11">
      <c r="A49" s="19"/>
      <c r="B49" s="43" t="s">
        <v>103</v>
      </c>
      <c r="C49" s="21" t="s">
        <v>83</v>
      </c>
      <c r="D49" s="21" t="s">
        <v>84</v>
      </c>
      <c r="E49" s="44" t="s">
        <v>27</v>
      </c>
      <c r="F49" s="45">
        <f>1.9*4+0.8*10+0.8*8</f>
        <v>22</v>
      </c>
      <c r="G49" s="46"/>
      <c r="H49" s="26">
        <f t="shared" si="0"/>
        <v>0</v>
      </c>
      <c r="I49" s="21" t="s">
        <v>85</v>
      </c>
      <c r="J49" s="61"/>
      <c r="K49" s="54"/>
    </row>
    <row r="50" ht="42" customHeight="1" spans="1:11">
      <c r="A50" s="19"/>
      <c r="B50" s="40">
        <v>13</v>
      </c>
      <c r="C50" s="15" t="s">
        <v>104</v>
      </c>
      <c r="D50" s="15" t="s">
        <v>105</v>
      </c>
      <c r="E50" s="14" t="s">
        <v>16</v>
      </c>
      <c r="F50" s="16">
        <v>1</v>
      </c>
      <c r="G50" s="17">
        <f>SUM(H51:H52)</f>
        <v>0</v>
      </c>
      <c r="H50" s="18">
        <f t="shared" si="0"/>
        <v>0</v>
      </c>
      <c r="I50" s="15" t="s">
        <v>106</v>
      </c>
      <c r="J50" s="53"/>
      <c r="K50" s="54" t="s">
        <v>107</v>
      </c>
    </row>
    <row r="51" ht="31.5" customHeight="1" spans="1:11">
      <c r="A51" s="19"/>
      <c r="B51" s="43">
        <v>13.1</v>
      </c>
      <c r="C51" s="21" t="s">
        <v>83</v>
      </c>
      <c r="D51" s="21" t="s">
        <v>108</v>
      </c>
      <c r="E51" s="44" t="s">
        <v>27</v>
      </c>
      <c r="F51" s="45">
        <f>1.8*4</f>
        <v>7.2</v>
      </c>
      <c r="G51" s="46"/>
      <c r="H51" s="26">
        <f t="shared" si="0"/>
        <v>0</v>
      </c>
      <c r="I51" s="21" t="s">
        <v>85</v>
      </c>
      <c r="J51" s="56"/>
      <c r="K51" s="54"/>
    </row>
    <row r="52" ht="31.5" customHeight="1" spans="1:11">
      <c r="A52" s="19"/>
      <c r="B52" s="43">
        <v>13.2</v>
      </c>
      <c r="C52" s="21" t="s">
        <v>86</v>
      </c>
      <c r="D52" s="21" t="s">
        <v>109</v>
      </c>
      <c r="E52" s="44" t="s">
        <v>22</v>
      </c>
      <c r="F52" s="45">
        <f>2.2*0.6*4</f>
        <v>5.28</v>
      </c>
      <c r="G52" s="46"/>
      <c r="H52" s="26">
        <f t="shared" si="0"/>
        <v>0</v>
      </c>
      <c r="I52" s="21" t="s">
        <v>88</v>
      </c>
      <c r="J52" s="56"/>
      <c r="K52" s="54"/>
    </row>
    <row r="53" ht="32.25" customHeight="1" spans="1:11">
      <c r="A53" s="19"/>
      <c r="B53" s="40">
        <v>14</v>
      </c>
      <c r="C53" s="15" t="s">
        <v>91</v>
      </c>
      <c r="D53" s="15" t="s">
        <v>110</v>
      </c>
      <c r="E53" s="14" t="s">
        <v>16</v>
      </c>
      <c r="F53" s="16">
        <v>1</v>
      </c>
      <c r="G53" s="17">
        <f>SUM(H54:H55)</f>
        <v>0</v>
      </c>
      <c r="H53" s="18">
        <f t="shared" si="0"/>
        <v>0</v>
      </c>
      <c r="I53" s="15" t="s">
        <v>93</v>
      </c>
      <c r="J53" s="53"/>
      <c r="K53" s="54" t="s">
        <v>111</v>
      </c>
    </row>
    <row r="54" ht="28.5" customHeight="1" spans="1:11">
      <c r="A54" s="19"/>
      <c r="B54" s="43">
        <v>14.1</v>
      </c>
      <c r="C54" s="21" t="s">
        <v>25</v>
      </c>
      <c r="D54" s="27" t="s">
        <v>26</v>
      </c>
      <c r="E54" s="20" t="s">
        <v>27</v>
      </c>
      <c r="F54" s="24">
        <f>1.2*3+0.75*4+0.55*6</f>
        <v>9.9</v>
      </c>
      <c r="G54" s="28"/>
      <c r="H54" s="26">
        <f t="shared" si="0"/>
        <v>0</v>
      </c>
      <c r="I54" s="55" t="s">
        <v>28</v>
      </c>
      <c r="J54" s="56"/>
      <c r="K54" s="54"/>
    </row>
    <row r="55" ht="26.25" customHeight="1" spans="1:11">
      <c r="A55" s="35"/>
      <c r="B55" s="43">
        <v>14.2</v>
      </c>
      <c r="C55" s="21" t="s">
        <v>86</v>
      </c>
      <c r="D55" s="21" t="s">
        <v>63</v>
      </c>
      <c r="E55" s="20" t="s">
        <v>22</v>
      </c>
      <c r="F55" s="24">
        <f>1.2*0.55</f>
        <v>0.66</v>
      </c>
      <c r="G55" s="28"/>
      <c r="H55" s="26">
        <f t="shared" si="0"/>
        <v>0</v>
      </c>
      <c r="I55" s="55" t="s">
        <v>64</v>
      </c>
      <c r="J55" s="61"/>
      <c r="K55" s="54"/>
    </row>
    <row r="56" s="1" customFormat="1" ht="60" spans="1:11">
      <c r="A56" s="47" t="s">
        <v>112</v>
      </c>
      <c r="B56" s="14">
        <v>15</v>
      </c>
      <c r="C56" s="15" t="s">
        <v>14</v>
      </c>
      <c r="D56" s="15" t="s">
        <v>113</v>
      </c>
      <c r="E56" s="14" t="s">
        <v>16</v>
      </c>
      <c r="F56" s="16">
        <v>1</v>
      </c>
      <c r="G56" s="17">
        <f>SUM(H57:H59)</f>
        <v>0</v>
      </c>
      <c r="H56" s="18">
        <f t="shared" si="0"/>
        <v>0</v>
      </c>
      <c r="I56" s="15" t="s">
        <v>17</v>
      </c>
      <c r="J56" s="65"/>
      <c r="K56" s="66" t="s">
        <v>114</v>
      </c>
    </row>
    <row r="57" s="1" customFormat="1" ht="29.1" customHeight="1" spans="1:11">
      <c r="A57" s="48"/>
      <c r="B57" s="20">
        <v>15.1</v>
      </c>
      <c r="C57" s="21" t="s">
        <v>20</v>
      </c>
      <c r="D57" s="22" t="s">
        <v>115</v>
      </c>
      <c r="E57" s="23" t="s">
        <v>22</v>
      </c>
      <c r="F57" s="24">
        <f>3.8*0.75</f>
        <v>2.85</v>
      </c>
      <c r="G57" s="25"/>
      <c r="H57" s="26">
        <f t="shared" si="0"/>
        <v>0</v>
      </c>
      <c r="I57" s="55" t="s">
        <v>23</v>
      </c>
      <c r="J57" s="67"/>
      <c r="K57" s="66"/>
    </row>
    <row r="58" s="1" customFormat="1" ht="24" spans="1:11">
      <c r="A58" s="48"/>
      <c r="B58" s="20">
        <v>15.2</v>
      </c>
      <c r="C58" s="21" t="s">
        <v>25</v>
      </c>
      <c r="D58" s="27" t="s">
        <v>26</v>
      </c>
      <c r="E58" s="20" t="s">
        <v>27</v>
      </c>
      <c r="F58" s="24">
        <f>0.79*8+1.19*9+0.7*8</f>
        <v>22.63</v>
      </c>
      <c r="G58" s="28"/>
      <c r="H58" s="26">
        <f t="shared" si="0"/>
        <v>0</v>
      </c>
      <c r="I58" s="55" t="s">
        <v>28</v>
      </c>
      <c r="J58" s="67"/>
      <c r="K58" s="66"/>
    </row>
    <row r="59" s="1" customFormat="1" ht="23.1" customHeight="1" spans="1:11">
      <c r="A59" s="48"/>
      <c r="B59" s="49">
        <v>15.3</v>
      </c>
      <c r="C59" s="50" t="s">
        <v>30</v>
      </c>
      <c r="D59" s="50" t="s">
        <v>31</v>
      </c>
      <c r="E59" s="49" t="s">
        <v>32</v>
      </c>
      <c r="F59" s="51">
        <v>1</v>
      </c>
      <c r="G59" s="25"/>
      <c r="H59" s="26">
        <f t="shared" si="0"/>
        <v>0</v>
      </c>
      <c r="I59" s="68" t="s">
        <v>33</v>
      </c>
      <c r="J59" s="67"/>
      <c r="K59" s="66"/>
    </row>
    <row r="60" ht="50.25" customHeight="1" spans="1:11">
      <c r="A60" s="48"/>
      <c r="B60" s="40">
        <v>16.1</v>
      </c>
      <c r="C60" s="15" t="s">
        <v>116</v>
      </c>
      <c r="D60" s="15" t="s">
        <v>117</v>
      </c>
      <c r="E60" s="14" t="s">
        <v>16</v>
      </c>
      <c r="F60" s="41">
        <v>1</v>
      </c>
      <c r="G60" s="17">
        <f>SUM(H61:H65)</f>
        <v>0</v>
      </c>
      <c r="H60" s="18">
        <f t="shared" si="0"/>
        <v>0</v>
      </c>
      <c r="I60" s="69" t="s">
        <v>17</v>
      </c>
      <c r="J60" s="53"/>
      <c r="K60" s="66" t="s">
        <v>114</v>
      </c>
    </row>
    <row r="61" ht="28.5" customHeight="1" spans="1:11">
      <c r="A61" s="48"/>
      <c r="B61" s="43" t="s">
        <v>118</v>
      </c>
      <c r="C61" s="21" t="s">
        <v>20</v>
      </c>
      <c r="D61" s="21" t="s">
        <v>119</v>
      </c>
      <c r="E61" s="20" t="s">
        <v>22</v>
      </c>
      <c r="F61" s="24">
        <f>6.59*0.75</f>
        <v>4.9425</v>
      </c>
      <c r="G61" s="25"/>
      <c r="H61" s="26">
        <f t="shared" si="0"/>
        <v>0</v>
      </c>
      <c r="I61" s="55" t="s">
        <v>23</v>
      </c>
      <c r="J61" s="56"/>
      <c r="K61" s="66"/>
    </row>
    <row r="62" ht="28.5" customHeight="1" spans="1:11">
      <c r="A62" s="48"/>
      <c r="B62" s="43" t="s">
        <v>120</v>
      </c>
      <c r="C62" s="21" t="s">
        <v>25</v>
      </c>
      <c r="D62" s="27" t="s">
        <v>26</v>
      </c>
      <c r="E62" s="20" t="s">
        <v>27</v>
      </c>
      <c r="F62" s="24">
        <v>37.98</v>
      </c>
      <c r="G62" s="28"/>
      <c r="H62" s="26">
        <f t="shared" si="0"/>
        <v>0</v>
      </c>
      <c r="I62" s="55" t="s">
        <v>28</v>
      </c>
      <c r="J62" s="56"/>
      <c r="K62" s="66"/>
    </row>
    <row r="63" ht="45" customHeight="1" spans="1:11">
      <c r="A63" s="48"/>
      <c r="B63" s="43" t="s">
        <v>121</v>
      </c>
      <c r="C63" s="21" t="s">
        <v>58</v>
      </c>
      <c r="D63" s="21" t="s">
        <v>59</v>
      </c>
      <c r="E63" s="20" t="s">
        <v>22</v>
      </c>
      <c r="F63" s="24">
        <v>1.97125</v>
      </c>
      <c r="G63" s="25"/>
      <c r="H63" s="26">
        <f t="shared" si="0"/>
        <v>0</v>
      </c>
      <c r="I63" s="55" t="s">
        <v>60</v>
      </c>
      <c r="J63" s="56"/>
      <c r="K63" s="66"/>
    </row>
    <row r="64" ht="28.5" customHeight="1" spans="1:11">
      <c r="A64" s="48"/>
      <c r="B64" s="43" t="s">
        <v>122</v>
      </c>
      <c r="C64" s="21" t="s">
        <v>47</v>
      </c>
      <c r="D64" s="21" t="s">
        <v>48</v>
      </c>
      <c r="E64" s="20" t="s">
        <v>32</v>
      </c>
      <c r="F64" s="24">
        <v>10</v>
      </c>
      <c r="G64" s="28"/>
      <c r="H64" s="26">
        <f t="shared" si="0"/>
        <v>0</v>
      </c>
      <c r="I64" s="55" t="s">
        <v>49</v>
      </c>
      <c r="J64" s="56"/>
      <c r="K64" s="54"/>
    </row>
    <row r="65" ht="28.5" customHeight="1" spans="1:11">
      <c r="A65" s="48"/>
      <c r="B65" s="43" t="s">
        <v>123</v>
      </c>
      <c r="C65" s="21" t="s">
        <v>30</v>
      </c>
      <c r="D65" s="21" t="s">
        <v>31</v>
      </c>
      <c r="E65" s="20" t="s">
        <v>32</v>
      </c>
      <c r="F65" s="24">
        <v>1</v>
      </c>
      <c r="G65" s="25"/>
      <c r="H65" s="26">
        <f t="shared" si="0"/>
        <v>0</v>
      </c>
      <c r="I65" s="55" t="s">
        <v>33</v>
      </c>
      <c r="J65" s="61"/>
      <c r="K65" s="54"/>
    </row>
    <row r="66" s="3" customFormat="1" ht="54.75" customHeight="1" spans="1:11">
      <c r="A66" s="48"/>
      <c r="B66" s="40">
        <v>16.2</v>
      </c>
      <c r="C66" s="15" t="s">
        <v>116</v>
      </c>
      <c r="D66" s="15" t="s">
        <v>124</v>
      </c>
      <c r="E66" s="14" t="s">
        <v>16</v>
      </c>
      <c r="F66" s="41">
        <v>1</v>
      </c>
      <c r="G66" s="17">
        <f>SUM(H67:H71)</f>
        <v>0</v>
      </c>
      <c r="H66" s="18">
        <f t="shared" si="0"/>
        <v>0</v>
      </c>
      <c r="I66" s="69" t="s">
        <v>17</v>
      </c>
      <c r="J66" s="53"/>
      <c r="K66" s="66" t="s">
        <v>114</v>
      </c>
    </row>
    <row r="67" ht="28.5" customHeight="1" spans="1:11">
      <c r="A67" s="48"/>
      <c r="B67" s="43" t="s">
        <v>125</v>
      </c>
      <c r="C67" s="21" t="s">
        <v>20</v>
      </c>
      <c r="D67" s="21" t="s">
        <v>126</v>
      </c>
      <c r="E67" s="20" t="s">
        <v>22</v>
      </c>
      <c r="F67" s="24">
        <f>5.53*0.75</f>
        <v>4.1475</v>
      </c>
      <c r="G67" s="25"/>
      <c r="H67" s="26">
        <f t="shared" si="0"/>
        <v>0</v>
      </c>
      <c r="I67" s="55" t="s">
        <v>23</v>
      </c>
      <c r="J67" s="56"/>
      <c r="K67" s="54"/>
    </row>
    <row r="68" ht="24.75" customHeight="1" spans="1:11">
      <c r="A68" s="48"/>
      <c r="B68" s="43" t="s">
        <v>127</v>
      </c>
      <c r="C68" s="21" t="s">
        <v>25</v>
      </c>
      <c r="D68" s="27" t="s">
        <v>26</v>
      </c>
      <c r="E68" s="20" t="s">
        <v>27</v>
      </c>
      <c r="F68" s="24">
        <v>31.74</v>
      </c>
      <c r="G68" s="28"/>
      <c r="H68" s="26">
        <f t="shared" si="0"/>
        <v>0</v>
      </c>
      <c r="I68" s="55" t="s">
        <v>28</v>
      </c>
      <c r="J68" s="56"/>
      <c r="K68" s="54"/>
    </row>
    <row r="69" ht="44.25" customHeight="1" spans="1:11">
      <c r="A69" s="48"/>
      <c r="B69" s="43" t="s">
        <v>128</v>
      </c>
      <c r="C69" s="21" t="s">
        <v>58</v>
      </c>
      <c r="D69" s="21" t="s">
        <v>59</v>
      </c>
      <c r="E69" s="20" t="s">
        <v>22</v>
      </c>
      <c r="F69" s="24">
        <v>1.577</v>
      </c>
      <c r="G69" s="25"/>
      <c r="H69" s="26">
        <f t="shared" ref="H69:H71" si="1">F69*G69</f>
        <v>0</v>
      </c>
      <c r="I69" s="55" t="s">
        <v>60</v>
      </c>
      <c r="J69" s="56"/>
      <c r="K69" s="54"/>
    </row>
    <row r="70" ht="28.5" customHeight="1" spans="1:11">
      <c r="A70" s="48"/>
      <c r="B70" s="43" t="s">
        <v>129</v>
      </c>
      <c r="C70" s="21" t="s">
        <v>47</v>
      </c>
      <c r="D70" s="21" t="s">
        <v>48</v>
      </c>
      <c r="E70" s="20" t="s">
        <v>32</v>
      </c>
      <c r="F70" s="24">
        <v>8</v>
      </c>
      <c r="G70" s="28"/>
      <c r="H70" s="26">
        <f t="shared" si="1"/>
        <v>0</v>
      </c>
      <c r="I70" s="55" t="s">
        <v>49</v>
      </c>
      <c r="J70" s="56"/>
      <c r="K70" s="54"/>
    </row>
    <row r="71" ht="21.75" customHeight="1" spans="1:11">
      <c r="A71" s="70"/>
      <c r="B71" s="43" t="s">
        <v>130</v>
      </c>
      <c r="C71" s="21" t="s">
        <v>30</v>
      </c>
      <c r="D71" s="21" t="s">
        <v>31</v>
      </c>
      <c r="E71" s="20" t="s">
        <v>32</v>
      </c>
      <c r="F71" s="24">
        <v>1</v>
      </c>
      <c r="G71" s="25"/>
      <c r="H71" s="26">
        <f t="shared" si="1"/>
        <v>0</v>
      </c>
      <c r="I71" s="55" t="s">
        <v>33</v>
      </c>
      <c r="J71" s="61"/>
      <c r="K71" s="54"/>
    </row>
    <row r="72" ht="24.75" customHeight="1" spans="1:11">
      <c r="A72" s="71" t="s">
        <v>131</v>
      </c>
      <c r="B72" s="72"/>
      <c r="C72" s="72"/>
      <c r="D72" s="73"/>
      <c r="E72" s="20"/>
      <c r="F72" s="74">
        <f>F4+F8+F12+F17+F21+F22+F24+F30+F33+F35+F38+F41+F43+F46+F48+F50+F53+F56+F60+F66</f>
        <v>32</v>
      </c>
      <c r="G72" s="75"/>
      <c r="H72" s="76">
        <f>H4+H8+H12+H17+H21+H22+H24+H30+H33+H35+H38+H41+H43+H46+H48+H50+H53+H56+H60+H66</f>
        <v>0</v>
      </c>
      <c r="I72" s="55"/>
      <c r="J72" s="79"/>
      <c r="K72" s="54"/>
    </row>
    <row r="74" ht="16.8" spans="1:4">
      <c r="A74" s="77" t="s">
        <v>132</v>
      </c>
      <c r="B74" s="77"/>
      <c r="C74" s="77"/>
      <c r="D74" s="77"/>
    </row>
    <row r="76" ht="16.8" spans="1:2">
      <c r="A76" s="77" t="s">
        <v>133</v>
      </c>
      <c r="B76" s="78"/>
    </row>
    <row r="77" ht="16.8" spans="1:2">
      <c r="A77" s="77" t="s">
        <v>134</v>
      </c>
      <c r="B77" s="77"/>
    </row>
    <row r="78" ht="16.8" spans="1:2">
      <c r="A78" s="77" t="s">
        <v>135</v>
      </c>
      <c r="B78" s="77"/>
    </row>
    <row r="80" ht="16.8" spans="1:4">
      <c r="A80" s="77" t="s">
        <v>136</v>
      </c>
      <c r="B80" s="77"/>
      <c r="C80" s="77"/>
      <c r="D80" s="77"/>
    </row>
  </sheetData>
  <autoFilter ref="A3:K74">
    <extLst/>
  </autoFilter>
  <mergeCells count="24">
    <mergeCell ref="A1:K1"/>
    <mergeCell ref="A2:K2"/>
    <mergeCell ref="A72:D72"/>
    <mergeCell ref="A4:A11"/>
    <mergeCell ref="A12:A23"/>
    <mergeCell ref="A24:A34"/>
    <mergeCell ref="A35:A55"/>
    <mergeCell ref="A56:A71"/>
    <mergeCell ref="J4:J11"/>
    <mergeCell ref="J12:J20"/>
    <mergeCell ref="J22:J23"/>
    <mergeCell ref="J24:J29"/>
    <mergeCell ref="J30:J32"/>
    <mergeCell ref="J33:J34"/>
    <mergeCell ref="J35:J37"/>
    <mergeCell ref="J38:J40"/>
    <mergeCell ref="J41:J42"/>
    <mergeCell ref="J43:J45"/>
    <mergeCell ref="J46:J49"/>
    <mergeCell ref="J50:J52"/>
    <mergeCell ref="J53:J55"/>
    <mergeCell ref="J56:J58"/>
    <mergeCell ref="J60:J65"/>
    <mergeCell ref="J66:J71"/>
  </mergeCells>
  <pageMargins left="0.75" right="0.75" top="1" bottom="0.666875" header="0.5" footer="0.5"/>
  <pageSetup paperSize="9" scale="66" fitToHeight="0" orientation="landscape"/>
  <headerFooter>
    <oddFooter>&amp;C&amp;P/&amp;N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市场调研清单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86135</dc:creator>
  <cp:lastModifiedBy>牟凌雨</cp:lastModifiedBy>
  <dcterms:created xsi:type="dcterms:W3CDTF">2023-08-24T02:32:00Z</dcterms:created>
  <cp:lastPrinted>2023-08-28T09:29:00Z</cp:lastPrinted>
  <dcterms:modified xsi:type="dcterms:W3CDTF">2023-09-13T09:20:18Z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0D3C0062075B47C7AA2AC3E77EE935F8_13</vt:lpwstr>
  </property>
  <property fmtid="{D5CDD505-2E9C-101B-9397-08002B2CF9AE}" pid="3" name="KSOProductBuildVer">
    <vt:lpwstr>2052-11.1.0.15319</vt:lpwstr>
  </property>
</Properties>
</file>