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AAA资产管理\询价函\实验家具立项202307\"/>
    </mc:Choice>
  </mc:AlternateContent>
  <bookViews>
    <workbookView xWindow="0" yWindow="0" windowWidth="27945" windowHeight="12255"/>
  </bookViews>
  <sheets>
    <sheet name="市场调研清单" sheetId="2" r:id="rId1"/>
  </sheets>
  <definedNames>
    <definedName name="_xlnm._FilterDatabase" localSheetId="0" hidden="1">市场调研清单!$A$7:$K$77</definedName>
  </definedNames>
  <calcPr calcId="152511" calcOnSave="0"/>
</workbook>
</file>

<file path=xl/calcChain.xml><?xml version="1.0" encoding="utf-8"?>
<calcChain xmlns="http://schemas.openxmlformats.org/spreadsheetml/2006/main">
  <c r="F47" i="2" l="1"/>
  <c r="F21" i="2"/>
  <c r="F16" i="2"/>
  <c r="F28" i="2"/>
  <c r="F39" i="2"/>
  <c r="H75" i="2"/>
  <c r="H74" i="2"/>
  <c r="H73" i="2"/>
  <c r="H72" i="2"/>
  <c r="F71" i="2"/>
  <c r="H71" i="2" s="1"/>
  <c r="H69" i="2"/>
  <c r="H68" i="2"/>
  <c r="H67" i="2"/>
  <c r="H66" i="2"/>
  <c r="F65" i="2"/>
  <c r="H65" i="2" s="1"/>
  <c r="H63" i="2"/>
  <c r="F62" i="2"/>
  <c r="H62" i="2" s="1"/>
  <c r="F61" i="2"/>
  <c r="H61" i="2" s="1"/>
  <c r="F59" i="2"/>
  <c r="H59" i="2" s="1"/>
  <c r="F58" i="2"/>
  <c r="H58" i="2" s="1"/>
  <c r="F56" i="2"/>
  <c r="H56" i="2" s="1"/>
  <c r="F55" i="2"/>
  <c r="H55" i="2" s="1"/>
  <c r="F53" i="2"/>
  <c r="H53" i="2" s="1"/>
  <c r="G52" i="2" s="1"/>
  <c r="H52" i="2" s="1"/>
  <c r="F51" i="2"/>
  <c r="H51" i="2" s="1"/>
  <c r="G50" i="2" s="1"/>
  <c r="H50" i="2" s="1"/>
  <c r="F49" i="2"/>
  <c r="H49" i="2" s="1"/>
  <c r="F48" i="2"/>
  <c r="H48" i="2" s="1"/>
  <c r="F46" i="2"/>
  <c r="H46" i="2" s="1"/>
  <c r="G45" i="2" s="1"/>
  <c r="H45" i="2" s="1"/>
  <c r="F44" i="2"/>
  <c r="H44" i="2" s="1"/>
  <c r="F43" i="2"/>
  <c r="H43" i="2" s="1"/>
  <c r="F41" i="2"/>
  <c r="H41" i="2" s="1"/>
  <c r="F40" i="2"/>
  <c r="H40" i="2" s="1"/>
  <c r="F38" i="2"/>
  <c r="H38" i="2" s="1"/>
  <c r="G37" i="2" s="1"/>
  <c r="H37" i="2" s="1"/>
  <c r="F36" i="2"/>
  <c r="H36" i="2" s="1"/>
  <c r="F35" i="2"/>
  <c r="H35" i="2" s="1"/>
  <c r="H33" i="2"/>
  <c r="H32" i="2"/>
  <c r="F31" i="2"/>
  <c r="H31" i="2" s="1"/>
  <c r="F30" i="2"/>
  <c r="H30" i="2" s="1"/>
  <c r="F29" i="2"/>
  <c r="H29" i="2" s="1"/>
  <c r="F27" i="2"/>
  <c r="H27" i="2" s="1"/>
  <c r="H25" i="2"/>
  <c r="H24" i="2"/>
  <c r="F23" i="2"/>
  <c r="H23" i="2" s="1"/>
  <c r="F22" i="2"/>
  <c r="H22" i="2" s="1"/>
  <c r="H20" i="2"/>
  <c r="F19" i="2"/>
  <c r="H19" i="2" s="1"/>
  <c r="F18" i="2"/>
  <c r="H18" i="2" s="1"/>
  <c r="F17" i="2"/>
  <c r="H17" i="2" s="1"/>
  <c r="H15" i="2"/>
  <c r="F14" i="2"/>
  <c r="H14" i="2" s="1"/>
  <c r="F13" i="2"/>
  <c r="H13" i="2" s="1"/>
  <c r="H11" i="2"/>
  <c r="F10" i="2"/>
  <c r="H10" i="2" s="1"/>
  <c r="F9" i="2"/>
  <c r="H9" i="2" s="1"/>
  <c r="H26" i="2" l="1"/>
  <c r="G26" i="2"/>
  <c r="F76" i="2"/>
  <c r="G8" i="2"/>
  <c r="H8" i="2" s="1"/>
  <c r="G34" i="2"/>
  <c r="H34" i="2" s="1"/>
  <c r="G42" i="2"/>
  <c r="H42" i="2" s="1"/>
  <c r="G60" i="2"/>
  <c r="H60" i="2" s="1"/>
  <c r="G64" i="2"/>
  <c r="H64" i="2" s="1"/>
  <c r="G12" i="2"/>
  <c r="H12" i="2" s="1"/>
  <c r="G16" i="2"/>
  <c r="H16" i="2" s="1"/>
  <c r="G70" i="2"/>
  <c r="H70" i="2" s="1"/>
  <c r="G21" i="2"/>
  <c r="H21" i="2" s="1"/>
  <c r="G28" i="2"/>
  <c r="H28" i="2" s="1"/>
  <c r="G39" i="2"/>
  <c r="H39" i="2" s="1"/>
  <c r="G47" i="2"/>
  <c r="H47" i="2" s="1"/>
  <c r="G54" i="2"/>
  <c r="H54" i="2" s="1"/>
  <c r="G57" i="2"/>
  <c r="H57" i="2" s="1"/>
  <c r="H76" i="2" l="1"/>
</calcChain>
</file>

<file path=xl/sharedStrings.xml><?xml version="1.0" encoding="utf-8"?>
<sst xmlns="http://schemas.openxmlformats.org/spreadsheetml/2006/main" count="347" uniqueCount="146">
  <si>
    <t>申请单号</t>
  </si>
  <si>
    <t>序号</t>
  </si>
  <si>
    <t>产品名称</t>
  </si>
  <si>
    <t>规格型号（mm）</t>
  </si>
  <si>
    <t>单位</t>
  </si>
  <si>
    <t>金额</t>
  </si>
  <si>
    <t>说明</t>
  </si>
  <si>
    <t>参考图</t>
  </si>
  <si>
    <t>实验边台</t>
  </si>
  <si>
    <t>台</t>
  </si>
  <si>
    <t>1.1.1</t>
  </si>
  <si>
    <t>㎡</t>
  </si>
  <si>
    <t>按正平面净面积为计算单位，水槽面积不扣减</t>
  </si>
  <si>
    <t>1.1.2</t>
  </si>
  <si>
    <t>框架（含主立柱）</t>
  </si>
  <si>
    <t>m</t>
  </si>
  <si>
    <t>按实际延长米计算</t>
  </si>
  <si>
    <t>1.1.3</t>
  </si>
  <si>
    <t>其它</t>
  </si>
  <si>
    <t>安装辅材等</t>
  </si>
  <si>
    <t>项</t>
  </si>
  <si>
    <t>按每项综合考虑</t>
  </si>
  <si>
    <t>试剂架</t>
  </si>
  <si>
    <t>940*250*800</t>
  </si>
  <si>
    <t>组</t>
  </si>
  <si>
    <t>钢玻结构，主体钢结构采用40mm×100mm×1.5mm方型钢材，双层12mm厚钢化清玻璃层板。</t>
  </si>
  <si>
    <t>1.2.1</t>
  </si>
  <si>
    <t>钢玻试剂架（无背板）</t>
  </si>
  <si>
    <t>每个架子按立柱的实际延长米计算</t>
  </si>
  <si>
    <t>1.2.2</t>
  </si>
  <si>
    <t>玻璃活动层板</t>
  </si>
  <si>
    <t>12mm厚钢化清玻璃</t>
  </si>
  <si>
    <t>共一层，每层层板按面积计算</t>
  </si>
  <si>
    <t>电气配件</t>
  </si>
  <si>
    <t>实验室专用220V、10A、五孔万用电源插座</t>
  </si>
  <si>
    <t>1500*750*950</t>
  </si>
  <si>
    <t>2.1.1</t>
  </si>
  <si>
    <t>2.1.2</t>
  </si>
  <si>
    <t>柜体</t>
  </si>
  <si>
    <t>采用1.0mm厚度优质冷轧钢板经数控剪板，表面经酸洗磷化后喷涂环氧树脂粉末</t>
  </si>
  <si>
    <t>按柜体正立面宽X高＝平方米为计算单位，如有空位不予计算柜体面积</t>
  </si>
  <si>
    <t>2.1.3</t>
  </si>
  <si>
    <t>封板</t>
  </si>
  <si>
    <t>1.0mm厚度优质冷轧钢板，喷环氧树脂粉末</t>
  </si>
  <si>
    <t>按面积计算</t>
  </si>
  <si>
    <t>2.1.4</t>
  </si>
  <si>
    <t>1440*250*800</t>
  </si>
  <si>
    <t>2.2.1</t>
  </si>
  <si>
    <t>2.2.2</t>
  </si>
  <si>
    <t>单门单抽活动柜</t>
  </si>
  <si>
    <t>475*500*730</t>
  </si>
  <si>
    <t>全钢结构,柜体采用1.0mm厚度冷轧钢板经数控剪板，表面经酸洗磷化后喷涂环氧树脂粉末。</t>
  </si>
  <si>
    <t>格子柜</t>
  </si>
  <si>
    <t>1650*600*800</t>
  </si>
  <si>
    <t>1300*750*650</t>
  </si>
  <si>
    <t>不锈钢货架</t>
  </si>
  <si>
    <t>1800*730*2000</t>
  </si>
  <si>
    <t>1、层板采用T1.0mm厚度304#不锈钢磨砂板，立柱采用38*38*1.0mm方管；                                                                         2、表面满焊打磨拉边处理，带M10可调脚；</t>
  </si>
  <si>
    <t>立柱</t>
  </si>
  <si>
    <t>DN38mm*DN38mm*T1.0mm，304#不锈钢方管</t>
  </si>
  <si>
    <t>按管的延长米计算</t>
  </si>
  <si>
    <t>层板</t>
  </si>
  <si>
    <t>T1.0mm厚度304#不锈钢磨砂板</t>
  </si>
  <si>
    <t>按层板的面积平方米计算</t>
  </si>
  <si>
    <t>1100*800*2000</t>
  </si>
  <si>
    <t>3800*750*850</t>
  </si>
  <si>
    <t>钢架</t>
  </si>
  <si>
    <t>850*300*1800</t>
  </si>
  <si>
    <t>全钢结构，框架采用40mm×40mm×1.5mm钢材，层板、背板采用1.0mm厚度冷轧钢板。</t>
  </si>
  <si>
    <t>1700*550*750</t>
  </si>
  <si>
    <t>1000*800*1900</t>
  </si>
  <si>
    <t>1500*700*1000</t>
  </si>
  <si>
    <t>800*800*1900</t>
  </si>
  <si>
    <t>全钢货架</t>
  </si>
  <si>
    <t>2200*600*1800</t>
  </si>
  <si>
    <t>全钢结构，立柱是由1.2mm冷轧钢板经专用冷弯成型机组滚轧成型，层板采用1.2mm厚度冷轧钢板。</t>
  </si>
  <si>
    <t>采用1.2mm厚度冷轧钢板经专用冷弯成型机组滚轧成型</t>
  </si>
  <si>
    <t>采用1.2mm厚度冷轧钢板</t>
  </si>
  <si>
    <t>1200*550*750</t>
  </si>
  <si>
    <t>合计</t>
  </si>
  <si>
    <t>FP2308013843</t>
    <phoneticPr fontId="10" type="noConversion"/>
  </si>
  <si>
    <r>
      <t>FP2307203820、</t>
    </r>
    <r>
      <rPr>
        <sz val="11"/>
        <color theme="1"/>
        <rFont val="宋体"/>
        <family val="3"/>
        <charset val="134"/>
        <scheme val="minor"/>
      </rPr>
      <t>FP2307203819</t>
    </r>
    <phoneticPr fontId="10" type="noConversion"/>
  </si>
  <si>
    <r>
      <t>FP2307203817、</t>
    </r>
    <r>
      <rPr>
        <sz val="11"/>
        <color theme="1"/>
        <rFont val="宋体"/>
        <family val="3"/>
        <charset val="134"/>
        <scheme val="minor"/>
      </rPr>
      <t>FP2307253832</t>
    </r>
    <phoneticPr fontId="10" type="noConversion"/>
  </si>
  <si>
    <t>FP2307203818、FP2307253830、FP2307253831</t>
    <phoneticPr fontId="10" type="noConversion"/>
  </si>
  <si>
    <t xml:space="preserve"> FP2308183858</t>
    <phoneticPr fontId="10" type="noConversion"/>
  </si>
  <si>
    <t>18mm厚陶瓷台面</t>
    <phoneticPr fontId="10" type="noConversion"/>
  </si>
  <si>
    <t>40*60*1.5mm方管钢材，表面静电喷涂</t>
    <phoneticPr fontId="10" type="noConversion"/>
  </si>
  <si>
    <t>1、层板采用T1.0mm厚度304#不锈钢磨砂板，立柱采用38*38*1.0mm方管；                                                                         2、表面满焊打磨拉边处理，带M10可调脚；</t>
    <phoneticPr fontId="10" type="noConversion"/>
  </si>
  <si>
    <t>实验边台</t>
    <phoneticPr fontId="10" type="noConversion"/>
  </si>
  <si>
    <t>实验台</t>
  </si>
  <si>
    <t>6590*750*950</t>
  </si>
  <si>
    <t>16.1.1</t>
  </si>
  <si>
    <t>16.1.2</t>
  </si>
  <si>
    <t>5530*750*950</t>
  </si>
  <si>
    <t>16.2.1</t>
  </si>
  <si>
    <t>16.2.2</t>
  </si>
  <si>
    <t>12.1.1</t>
    <phoneticPr fontId="10" type="noConversion"/>
  </si>
  <si>
    <t>12.2.1</t>
    <phoneticPr fontId="10" type="noConversion"/>
  </si>
  <si>
    <t>18mm厚陶瓷台面</t>
    <phoneticPr fontId="10" type="noConversion"/>
  </si>
  <si>
    <t>全钢结构,18mm厚蓝色榕德陶瓷台面；框架采用40*60*1.5mm厚度无缝钢管型材加工成型，表面环氧树脂静电粉末喷涂处理；结构做承重设计。不带柜体。</t>
    <phoneticPr fontId="10" type="noConversion"/>
  </si>
  <si>
    <t>5530*750*18mm</t>
    <phoneticPr fontId="10" type="noConversion"/>
  </si>
  <si>
    <t>采用1.0mm厚度优质冷轧钢板经数控剪板，表面经酸洗磷化后喷涂环氧树脂粉末</t>
    <phoneticPr fontId="10" type="noConversion"/>
  </si>
  <si>
    <t>6590*750*18mm</t>
    <phoneticPr fontId="10" type="noConversion"/>
  </si>
  <si>
    <t>40*100*1.5mm钢材</t>
    <phoneticPr fontId="10" type="noConversion"/>
  </si>
  <si>
    <t>按实际数量以每套插座综合考虑，含线盒、电线布线</t>
    <phoneticPr fontId="10" type="noConversion"/>
  </si>
  <si>
    <t>1.2.3</t>
    <phoneticPr fontId="10" type="noConversion"/>
  </si>
  <si>
    <t>2.2.3</t>
    <phoneticPr fontId="10" type="noConversion"/>
  </si>
  <si>
    <t>16.1.3</t>
    <phoneticPr fontId="10" type="noConversion"/>
  </si>
  <si>
    <t>16.1.4</t>
    <phoneticPr fontId="10" type="noConversion"/>
  </si>
  <si>
    <t>16.1.5</t>
    <phoneticPr fontId="10" type="noConversion"/>
  </si>
  <si>
    <t>16.2.3</t>
    <phoneticPr fontId="10" type="noConversion"/>
  </si>
  <si>
    <t>16.2.4</t>
    <phoneticPr fontId="10" type="noConversion"/>
  </si>
  <si>
    <t>16.2.5</t>
    <phoneticPr fontId="10" type="noConversion"/>
  </si>
  <si>
    <t>全钢结构,18mm厚蓝色榕德陶瓷台面；框架采用40*60*1.5mm厚度无缝钢管型材加工成型，表面环氧树脂静电粉末喷涂处理；结构做承重设计。不带柜体。</t>
    <phoneticPr fontId="10" type="noConversion"/>
  </si>
  <si>
    <t>全钢结构,18mm厚蓝色榕德陶瓷台面；柜体采用1.0mm厚度冷轧钢板经数控剪板，表面经酸洗磷化后喷涂环氧树脂粉末；结构做承重设计。</t>
    <phoneticPr fontId="10" type="noConversion"/>
  </si>
  <si>
    <t>全钢结构,18mm厚蓝色榕德陶瓷台面；柜体采用1.0mm厚度冷轧钢板经数控剪板，表面经酸洗磷化后喷涂环氧树脂粉末；结构做承重设计。</t>
    <phoneticPr fontId="10" type="noConversion"/>
  </si>
  <si>
    <t>1000*750*18mm</t>
    <phoneticPr fontId="10" type="noConversion"/>
  </si>
  <si>
    <t>1500*750*18mm</t>
    <phoneticPr fontId="10" type="noConversion"/>
  </si>
  <si>
    <t>1300*750*18mm</t>
    <phoneticPr fontId="10" type="noConversion"/>
  </si>
  <si>
    <t>3800*750*18mm</t>
    <phoneticPr fontId="10" type="noConversion"/>
  </si>
  <si>
    <t>1、层板采用T1.0mm厚度304#不锈钢磨砂板，立柱采用38*38*1.0mm方管；                                                                         2、表面满焊打磨拉边处理，带M10可调脚；</t>
    <phoneticPr fontId="10" type="noConversion"/>
  </si>
  <si>
    <t>备注需求地点</t>
    <phoneticPr fontId="10" type="noConversion"/>
  </si>
  <si>
    <t>参考合同单价</t>
    <phoneticPr fontId="10" type="noConversion"/>
  </si>
  <si>
    <t>预估采购数量</t>
    <phoneticPr fontId="10" type="noConversion"/>
  </si>
  <si>
    <t>中山大学附属肿瘤医院资产采购项目报价表</t>
    <phoneticPr fontId="17" type="noConversion"/>
  </si>
  <si>
    <t>报价公司：</t>
    <phoneticPr fontId="17" type="noConversion"/>
  </si>
  <si>
    <t>报价日期：</t>
    <phoneticPr fontId="17" type="noConversion"/>
  </si>
  <si>
    <t>联系人、电话、邮箱：</t>
    <phoneticPr fontId="17" type="noConversion"/>
  </si>
  <si>
    <t>质保时长：</t>
    <phoneticPr fontId="17" type="noConversion"/>
  </si>
  <si>
    <t>盖章：</t>
    <phoneticPr fontId="17" type="noConversion"/>
  </si>
  <si>
    <t>工期：</t>
    <phoneticPr fontId="20" type="noConversion"/>
  </si>
  <si>
    <t>1000*750*850</t>
    <phoneticPr fontId="10" type="noConversion"/>
  </si>
  <si>
    <t>项目名称：中山大学附属肿瘤医院实验家具零星采购项目</t>
    <phoneticPr fontId="20" type="noConversion"/>
  </si>
  <si>
    <t>黄埔-腾1033</t>
    <phoneticPr fontId="10" type="noConversion"/>
  </si>
  <si>
    <r>
      <t>黄埔</t>
    </r>
    <r>
      <rPr>
        <sz val="11"/>
        <rFont val="宋体"/>
        <family val="3"/>
        <charset val="134"/>
        <scheme val="minor"/>
      </rPr>
      <t>-</t>
    </r>
    <r>
      <rPr>
        <sz val="11"/>
        <rFont val="宋体"/>
        <family val="3"/>
        <charset val="134"/>
        <scheme val="minor"/>
      </rPr>
      <t>腾0</t>
    </r>
    <r>
      <rPr>
        <sz val="11"/>
        <rFont val="宋体"/>
        <family val="3"/>
        <charset val="134"/>
        <scheme val="minor"/>
      </rPr>
      <t>834-8J</t>
    </r>
    <phoneticPr fontId="10" type="noConversion"/>
  </si>
  <si>
    <r>
      <t>越秀</t>
    </r>
    <r>
      <rPr>
        <sz val="11"/>
        <rFont val="宋体"/>
        <family val="3"/>
        <charset val="134"/>
        <scheme val="minor"/>
      </rPr>
      <t>-2#</t>
    </r>
    <r>
      <rPr>
        <sz val="11"/>
        <rFont val="宋体"/>
        <family val="3"/>
        <charset val="134"/>
        <scheme val="minor"/>
      </rPr>
      <t>9</t>
    </r>
    <r>
      <rPr>
        <sz val="11"/>
        <rFont val="宋体"/>
        <family val="3"/>
        <charset val="134"/>
        <scheme val="minor"/>
      </rPr>
      <t>30</t>
    </r>
    <phoneticPr fontId="10" type="noConversion"/>
  </si>
  <si>
    <t>预计+1</t>
    <phoneticPr fontId="10" type="noConversion"/>
  </si>
  <si>
    <t>预计+2</t>
    <phoneticPr fontId="10" type="noConversion"/>
  </si>
  <si>
    <r>
      <t>大学城</t>
    </r>
    <r>
      <rPr>
        <sz val="10"/>
        <rFont val="宋体"/>
        <family val="3"/>
        <charset val="134"/>
        <scheme val="minor"/>
      </rPr>
      <t>-</t>
    </r>
    <r>
      <rPr>
        <sz val="10"/>
        <rFont val="宋体"/>
        <family val="3"/>
        <charset val="134"/>
        <scheme val="minor"/>
      </rPr>
      <t>F</t>
    </r>
    <r>
      <rPr>
        <sz val="10"/>
        <rFont val="宋体"/>
        <family val="3"/>
        <charset val="134"/>
        <scheme val="minor"/>
      </rPr>
      <t>203</t>
    </r>
    <phoneticPr fontId="10" type="noConversion"/>
  </si>
  <si>
    <t>预计腾飞园8J 新增</t>
    <phoneticPr fontId="10" type="noConversion"/>
  </si>
  <si>
    <t>大学城-F202洁净室</t>
    <phoneticPr fontId="10" type="noConversion"/>
  </si>
  <si>
    <t>预计越秀-2#826</t>
    <phoneticPr fontId="10" type="noConversion"/>
  </si>
  <si>
    <t>大学城-机房</t>
    <phoneticPr fontId="10" type="noConversion"/>
  </si>
  <si>
    <r>
      <t>大学城</t>
    </r>
    <r>
      <rPr>
        <sz val="10"/>
        <rFont val="宋体"/>
        <family val="3"/>
        <charset val="134"/>
        <scheme val="minor"/>
      </rPr>
      <t>-</t>
    </r>
    <r>
      <rPr>
        <sz val="10"/>
        <rFont val="宋体"/>
        <family val="3"/>
        <charset val="134"/>
        <scheme val="minor"/>
      </rPr>
      <t>2</t>
    </r>
    <r>
      <rPr>
        <sz val="10"/>
        <rFont val="宋体"/>
        <family val="3"/>
        <charset val="134"/>
        <scheme val="minor"/>
      </rPr>
      <t>02</t>
    </r>
    <phoneticPr fontId="10" type="noConversion"/>
  </si>
  <si>
    <t>腾飞园</t>
    <phoneticPr fontId="10" type="noConversion"/>
  </si>
  <si>
    <r>
      <t>报价须知：
1）按下表格式填写每种货物【单价报价】（</t>
    </r>
    <r>
      <rPr>
        <sz val="11"/>
        <rFont val="宋体"/>
        <family val="3"/>
        <charset val="134"/>
      </rPr>
      <t>即填写所有标绿的表格</t>
    </r>
    <r>
      <rPr>
        <sz val="11"/>
        <color rgb="FFFF0000"/>
        <rFont val="宋体"/>
        <family val="3"/>
        <charset val="134"/>
      </rPr>
      <t>），表格内已设置计算公式，金额会自动生成，如报价不全或者擅自修改计算公式，则投标无效：
   a）有【配置说明】：只需填写配置里每个货物单价即可；
   b）没有【配置说明】：直接填写货物单价即可；
   c）表中规格仅作报价用，结算时以实际订单规格为准；
2）下述报价须包含材料费、人工费、运输费、安装费、设计费、售后服务费、税费等一切费用；
3）下述所有采购数量均为预估量，非实际采购量，实际采购量按需求零星采购。 
4）下述相同工艺的材质（如柜体、层板、框架等）每平方米/每米/每项等单价报价必须一致，否则按最低报价为准，予以调整处理。
5）下述提供图片仅供参考，以实际需求确认为准。</t>
    </r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</si>
</sst>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DBNum2][$RMB]&quot;人&quot;&quot;民&quot;&quot;币&quot;General;[Red][DBNum2][$RMB]General"/>
    <numFmt numFmtId="177" formatCode="0.00;[Red]0.00"/>
    <numFmt numFmtId="178" formatCode="0.00_);[Red]\(0.00\)"/>
    <numFmt numFmtId="179" formatCode="#,##0.00_);[Red]\(#,##0.00\)"/>
    <numFmt numFmtId="180" formatCode="[DBNum2][$-804]General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SimSun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176" fontId="8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178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2" applyNumberFormat="1" applyFont="1" applyFill="1" applyBorder="1" applyAlignment="1" applyProtection="1">
      <alignment horizontal="left" vertical="center" wrapText="1"/>
    </xf>
    <xf numFmtId="17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177" fontId="3" fillId="0" borderId="1" xfId="2" applyNumberFormat="1" applyFont="1" applyFill="1" applyBorder="1" applyAlignment="1" applyProtection="1">
      <alignment horizontal="center" vertical="center" wrapText="1"/>
    </xf>
    <xf numFmtId="177" fontId="5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80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/>
      <protection locked="0"/>
    </xf>
    <xf numFmtId="179" fontId="3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vertical="center"/>
      <protection locked="0"/>
    </xf>
    <xf numFmtId="179" fontId="3" fillId="0" borderId="1" xfId="0" applyNumberFormat="1" applyFont="1" applyFill="1" applyBorder="1" applyAlignment="1" applyProtection="1">
      <alignment horizontal="left" vertical="center"/>
    </xf>
    <xf numFmtId="0" fontId="3" fillId="0" borderId="1" xfId="2" applyNumberFormat="1" applyFont="1" applyFill="1" applyBorder="1" applyAlignment="1" applyProtection="1">
      <alignment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vertical="center"/>
      <protection locked="0"/>
    </xf>
    <xf numFmtId="0" fontId="0" fillId="2" borderId="0" xfId="0" applyFill="1">
      <alignment vertical="center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178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78" fontId="4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2" applyNumberFormat="1" applyFont="1" applyFill="1" applyBorder="1" applyAlignment="1" applyProtection="1">
      <alignment horizontal="left" vertical="center" wrapText="1"/>
    </xf>
    <xf numFmtId="0" fontId="2" fillId="3" borderId="1" xfId="2" applyNumberFormat="1" applyFont="1" applyFill="1" applyBorder="1" applyAlignment="1" applyProtection="1">
      <alignment horizontal="center" vertical="center" wrapText="1"/>
    </xf>
    <xf numFmtId="179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2" applyNumberFormat="1" applyFont="1" applyFill="1" applyBorder="1" applyAlignment="1" applyProtection="1">
      <alignment vertical="center" wrapText="1"/>
    </xf>
    <xf numFmtId="17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 wrapText="1"/>
    </xf>
    <xf numFmtId="179" fontId="4" fillId="3" borderId="1" xfId="0" applyNumberFormat="1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177" fontId="5" fillId="0" borderId="2" xfId="0" applyNumberFormat="1" applyFont="1" applyFill="1" applyBorder="1" applyAlignment="1" applyProtection="1">
      <alignment horizontal="center" vertical="center"/>
    </xf>
    <xf numFmtId="179" fontId="3" fillId="0" borderId="2" xfId="0" applyNumberFormat="1" applyFont="1" applyFill="1" applyBorder="1" applyAlignment="1" applyProtection="1">
      <alignment horizontal="left" vertical="center"/>
    </xf>
    <xf numFmtId="178" fontId="14" fillId="0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vertical="center"/>
      <protection locked="0"/>
    </xf>
    <xf numFmtId="0" fontId="5" fillId="0" borderId="0" xfId="0" applyFont="1" applyFill="1">
      <alignment vertical="center"/>
    </xf>
    <xf numFmtId="0" fontId="19" fillId="0" borderId="1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5" fillId="2" borderId="1" xfId="0" applyFont="1" applyFill="1" applyBorder="1" applyAlignment="1" applyProtection="1">
      <alignment vertical="center"/>
      <protection locked="0"/>
    </xf>
    <xf numFmtId="179" fontId="5" fillId="4" borderId="1" xfId="0" applyNumberFormat="1" applyFont="1" applyFill="1" applyBorder="1" applyAlignment="1" applyProtection="1">
      <alignment horizontal="center" vertical="center"/>
      <protection locked="0"/>
    </xf>
    <xf numFmtId="179" fontId="3" fillId="4" borderId="1" xfId="0" applyNumberFormat="1" applyFont="1" applyFill="1" applyBorder="1" applyAlignment="1" applyProtection="1">
      <alignment horizontal="center" vertical="center"/>
      <protection locked="0"/>
    </xf>
    <xf numFmtId="179" fontId="4" fillId="4" borderId="1" xfId="0" applyNumberFormat="1" applyFont="1" applyFill="1" applyBorder="1" applyAlignment="1" applyProtection="1">
      <alignment horizontal="center" vertical="center"/>
      <protection locked="0"/>
    </xf>
    <xf numFmtId="178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</cellXfs>
  <cellStyles count="3">
    <cellStyle name="常规" xfId="0" builtinId="0"/>
    <cellStyle name="常规 3" xfId="1"/>
    <cellStyle name="常规 5" xfId="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184150</xdr:colOff>
      <xdr:row>8</xdr:row>
      <xdr:rowOff>95250</xdr:rowOff>
    </xdr:from>
    <xdr:to>
      <xdr:col>9</xdr:col>
      <xdr:colOff>1882140</xdr:colOff>
      <xdr:row>14</xdr:row>
      <xdr:rowOff>250190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6800" y="1409700"/>
          <a:ext cx="1697990" cy="2212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405130</xdr:colOff>
      <xdr:row>15</xdr:row>
      <xdr:rowOff>306705</xdr:rowOff>
    </xdr:from>
    <xdr:to>
      <xdr:col>9</xdr:col>
      <xdr:colOff>1845310</xdr:colOff>
      <xdr:row>19</xdr:row>
      <xdr:rowOff>168275</xdr:rowOff>
    </xdr:to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63705" y="6774180"/>
          <a:ext cx="1440180" cy="1661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446406</xdr:colOff>
      <xdr:row>24</xdr:row>
      <xdr:rowOff>24628</xdr:rowOff>
    </xdr:from>
    <xdr:to>
      <xdr:col>9</xdr:col>
      <xdr:colOff>1647825</xdr:colOff>
      <xdr:row>24</xdr:row>
      <xdr:rowOff>1292225</xdr:rowOff>
    </xdr:to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19056" y="7158853"/>
          <a:ext cx="1201419" cy="1267597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280670</xdr:colOff>
      <xdr:row>25</xdr:row>
      <xdr:rowOff>219075</xdr:rowOff>
    </xdr:from>
    <xdr:to>
      <xdr:col>9</xdr:col>
      <xdr:colOff>1859280</xdr:colOff>
      <xdr:row>26</xdr:row>
      <xdr:rowOff>571500</xdr:rowOff>
    </xdr:to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39245" y="11639550"/>
          <a:ext cx="1578610" cy="1143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346075</xdr:colOff>
      <xdr:row>28</xdr:row>
      <xdr:rowOff>47625</xdr:rowOff>
    </xdr:from>
    <xdr:to>
      <xdr:col>9</xdr:col>
      <xdr:colOff>1894205</xdr:colOff>
      <xdr:row>31</xdr:row>
      <xdr:rowOff>211455</xdr:rowOff>
    </xdr:to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04650" y="13535025"/>
          <a:ext cx="1548130" cy="143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498475</xdr:colOff>
      <xdr:row>33</xdr:row>
      <xdr:rowOff>271607</xdr:rowOff>
    </xdr:from>
    <xdr:to>
      <xdr:col>9</xdr:col>
      <xdr:colOff>1428750</xdr:colOff>
      <xdr:row>35</xdr:row>
      <xdr:rowOff>202565</xdr:rowOff>
    </xdr:to>
    <xdr:pic>
      <xdr:nvPicPr>
        <xdr:cNvPr id="26" name="图片 2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033125" y="15930707"/>
          <a:ext cx="930275" cy="1150158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410845</xdr:colOff>
      <xdr:row>36</xdr:row>
      <xdr:rowOff>36830</xdr:rowOff>
    </xdr:from>
    <xdr:to>
      <xdr:col>9</xdr:col>
      <xdr:colOff>1692275</xdr:colOff>
      <xdr:row>37</xdr:row>
      <xdr:rowOff>666750</xdr:rowOff>
    </xdr:to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869420" y="17210405"/>
          <a:ext cx="1281430" cy="142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422275</xdr:colOff>
      <xdr:row>38</xdr:row>
      <xdr:rowOff>28575</xdr:rowOff>
    </xdr:from>
    <xdr:to>
      <xdr:col>9</xdr:col>
      <xdr:colOff>1252855</xdr:colOff>
      <xdr:row>40</xdr:row>
      <xdr:rowOff>276225</xdr:rowOff>
    </xdr:to>
    <xdr:pic>
      <xdr:nvPicPr>
        <xdr:cNvPr id="28" name="图片 2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194925" y="16049625"/>
          <a:ext cx="83058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393700</xdr:colOff>
      <xdr:row>41</xdr:row>
      <xdr:rowOff>47625</xdr:rowOff>
    </xdr:from>
    <xdr:to>
      <xdr:col>9</xdr:col>
      <xdr:colOff>1405255</xdr:colOff>
      <xdr:row>43</xdr:row>
      <xdr:rowOff>236220</xdr:rowOff>
    </xdr:to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166350" y="16983075"/>
          <a:ext cx="1011555" cy="798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668655</xdr:colOff>
      <xdr:row>44</xdr:row>
      <xdr:rowOff>24130</xdr:rowOff>
    </xdr:from>
    <xdr:to>
      <xdr:col>9</xdr:col>
      <xdr:colOff>1204595</xdr:colOff>
      <xdr:row>45</xdr:row>
      <xdr:rowOff>266700</xdr:rowOff>
    </xdr:to>
    <xdr:pic>
      <xdr:nvPicPr>
        <xdr:cNvPr id="30" name="图片 2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441305" y="17873980"/>
          <a:ext cx="535940" cy="699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459740</xdr:colOff>
      <xdr:row>46</xdr:row>
      <xdr:rowOff>85725</xdr:rowOff>
    </xdr:from>
    <xdr:to>
      <xdr:col>9</xdr:col>
      <xdr:colOff>1414145</xdr:colOff>
      <xdr:row>48</xdr:row>
      <xdr:rowOff>276225</xdr:rowOff>
    </xdr:to>
    <xdr:pic>
      <xdr:nvPicPr>
        <xdr:cNvPr id="31" name="图片 3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918315" y="18697575"/>
          <a:ext cx="954405" cy="800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374650</xdr:colOff>
      <xdr:row>49</xdr:row>
      <xdr:rowOff>67310</xdr:rowOff>
    </xdr:from>
    <xdr:to>
      <xdr:col>9</xdr:col>
      <xdr:colOff>1718310</xdr:colOff>
      <xdr:row>52</xdr:row>
      <xdr:rowOff>205740</xdr:rowOff>
    </xdr:to>
    <xdr:pic>
      <xdr:nvPicPr>
        <xdr:cNvPr id="32" name="图片 3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833225" y="22603460"/>
          <a:ext cx="1343660" cy="135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536575</xdr:colOff>
      <xdr:row>53</xdr:row>
      <xdr:rowOff>66675</xdr:rowOff>
    </xdr:from>
    <xdr:to>
      <xdr:col>9</xdr:col>
      <xdr:colOff>1562100</xdr:colOff>
      <xdr:row>55</xdr:row>
      <xdr:rowOff>254104</xdr:rowOff>
    </xdr:to>
    <xdr:pic>
      <xdr:nvPicPr>
        <xdr:cNvPr id="33" name="图片 3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995150" y="24126825"/>
          <a:ext cx="1025525" cy="1120879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593725</xdr:colOff>
      <xdr:row>56</xdr:row>
      <xdr:rowOff>80577</xdr:rowOff>
    </xdr:from>
    <xdr:to>
      <xdr:col>9</xdr:col>
      <xdr:colOff>1409700</xdr:colOff>
      <xdr:row>58</xdr:row>
      <xdr:rowOff>91440</xdr:rowOff>
    </xdr:to>
    <xdr:pic>
      <xdr:nvPicPr>
        <xdr:cNvPr id="34" name="图片 3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128375" y="25474227"/>
          <a:ext cx="815975" cy="782388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381000</xdr:colOff>
      <xdr:row>59</xdr:row>
      <xdr:rowOff>333375</xdr:rowOff>
    </xdr:from>
    <xdr:to>
      <xdr:col>9</xdr:col>
      <xdr:colOff>1713865</xdr:colOff>
      <xdr:row>62</xdr:row>
      <xdr:rowOff>85725</xdr:rowOff>
    </xdr:to>
    <xdr:pic>
      <xdr:nvPicPr>
        <xdr:cNvPr id="35" name="图片 3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839575" y="26936700"/>
          <a:ext cx="1332865" cy="1028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65</xdr:row>
      <xdr:rowOff>45201</xdr:rowOff>
    </xdr:from>
    <xdr:to>
      <xdr:col>10</xdr:col>
      <xdr:colOff>0</xdr:colOff>
      <xdr:row>67</xdr:row>
      <xdr:rowOff>55880</xdr:rowOff>
    </xdr:to>
    <xdr:pic>
      <xdr:nvPicPr>
        <xdr:cNvPr id="36" name="图片 3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572875" y="29210751"/>
          <a:ext cx="2028825" cy="944129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104775</xdr:colOff>
      <xdr:row>70</xdr:row>
      <xdr:rowOff>323849</xdr:rowOff>
    </xdr:from>
    <xdr:to>
      <xdr:col>9</xdr:col>
      <xdr:colOff>2022116</xdr:colOff>
      <xdr:row>73</xdr:row>
      <xdr:rowOff>180974</xdr:rowOff>
    </xdr:to>
    <xdr:pic>
      <xdr:nvPicPr>
        <xdr:cNvPr id="37" name="图片 3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1563350" y="31889699"/>
          <a:ext cx="1917341" cy="1095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abSelected="1" view="pageLayout" topLeftCell="A4" zoomScaleNormal="100" workbookViewId="0">
      <selection activeCell="C4" sqref="C4:H4"/>
    </sheetView>
  </sheetViews>
  <sheetFormatPr defaultColWidth="8.875" defaultRowHeight="13.5"/>
  <cols>
    <col min="1" max="1" width="15.625" style="2" customWidth="1"/>
    <col min="2" max="2" width="7.375" customWidth="1"/>
    <col min="3" max="3" width="23.25" customWidth="1"/>
    <col min="4" max="4" width="21.75" customWidth="1"/>
    <col min="6" max="6" width="11.75" customWidth="1"/>
    <col min="7" max="7" width="13.875" customWidth="1"/>
    <col min="8" max="8" width="13.125" customWidth="1"/>
    <col min="9" max="9" width="34.75" customWidth="1"/>
    <col min="10" max="10" width="28.875" customWidth="1"/>
    <col min="11" max="11" width="18.875" customWidth="1"/>
  </cols>
  <sheetData>
    <row r="1" spans="1:11" s="29" customFormat="1" ht="21" customHeight="1">
      <c r="A1" s="77" t="s">
        <v>124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s="56" customFormat="1" ht="28.5" customHeight="1">
      <c r="A2" s="76" t="s">
        <v>132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s="58" customFormat="1" ht="28.5" customHeight="1">
      <c r="A3" s="76" t="s">
        <v>125</v>
      </c>
      <c r="B3" s="76"/>
      <c r="C3" s="67"/>
      <c r="D3" s="68"/>
      <c r="E3" s="68"/>
      <c r="F3" s="68"/>
      <c r="G3" s="68"/>
      <c r="H3" s="69"/>
      <c r="I3" s="57" t="s">
        <v>126</v>
      </c>
      <c r="J3" s="67"/>
      <c r="K3" s="69"/>
    </row>
    <row r="4" spans="1:11" s="58" customFormat="1" ht="28.5" customHeight="1">
      <c r="A4" s="76" t="s">
        <v>127</v>
      </c>
      <c r="B4" s="76"/>
      <c r="C4" s="67"/>
      <c r="D4" s="68"/>
      <c r="E4" s="68"/>
      <c r="F4" s="68"/>
      <c r="G4" s="68"/>
      <c r="H4" s="69"/>
      <c r="I4" s="57" t="s">
        <v>128</v>
      </c>
      <c r="J4" s="67"/>
      <c r="K4" s="69"/>
    </row>
    <row r="5" spans="1:11" s="58" customFormat="1" ht="27" customHeight="1">
      <c r="A5" s="76" t="s">
        <v>129</v>
      </c>
      <c r="B5" s="76"/>
      <c r="C5" s="67"/>
      <c r="D5" s="68"/>
      <c r="E5" s="68"/>
      <c r="F5" s="68"/>
      <c r="G5" s="68"/>
      <c r="H5" s="69"/>
      <c r="I5" s="57" t="s">
        <v>130</v>
      </c>
      <c r="J5" s="67"/>
      <c r="K5" s="69"/>
    </row>
    <row r="6" spans="1:11" s="58" customFormat="1" ht="123.75" customHeight="1">
      <c r="A6" s="64" t="s">
        <v>145</v>
      </c>
      <c r="B6" s="65"/>
      <c r="C6" s="65"/>
      <c r="D6" s="65"/>
      <c r="E6" s="65"/>
      <c r="F6" s="65"/>
      <c r="G6" s="65"/>
      <c r="H6" s="65"/>
      <c r="I6" s="65"/>
      <c r="J6" s="65"/>
      <c r="K6" s="66"/>
    </row>
    <row r="7" spans="1:11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123</v>
      </c>
      <c r="G7" s="4" t="s">
        <v>122</v>
      </c>
      <c r="H7" s="6" t="s">
        <v>5</v>
      </c>
      <c r="I7" s="4" t="s">
        <v>6</v>
      </c>
      <c r="J7" s="4" t="s">
        <v>7</v>
      </c>
      <c r="K7" s="4" t="s">
        <v>121</v>
      </c>
    </row>
    <row r="8" spans="1:11" ht="48">
      <c r="A8" s="70" t="s">
        <v>81</v>
      </c>
      <c r="B8" s="33">
        <v>1.1000000000000001</v>
      </c>
      <c r="C8" s="32" t="s">
        <v>8</v>
      </c>
      <c r="D8" s="32" t="s">
        <v>131</v>
      </c>
      <c r="E8" s="33" t="s">
        <v>9</v>
      </c>
      <c r="F8" s="50">
        <v>1</v>
      </c>
      <c r="G8" s="34">
        <f>SUM(H9:H11)</f>
        <v>0</v>
      </c>
      <c r="H8" s="35">
        <f>F8*G8</f>
        <v>0</v>
      </c>
      <c r="I8" s="32" t="s">
        <v>113</v>
      </c>
      <c r="J8" s="73"/>
      <c r="K8" s="21" t="s">
        <v>133</v>
      </c>
    </row>
    <row r="9" spans="1:11" ht="21" customHeight="1">
      <c r="A9" s="71"/>
      <c r="B9" s="7" t="s">
        <v>10</v>
      </c>
      <c r="C9" s="8" t="s">
        <v>85</v>
      </c>
      <c r="D9" s="31" t="s">
        <v>116</v>
      </c>
      <c r="E9" s="9" t="s">
        <v>11</v>
      </c>
      <c r="F9" s="10">
        <f>1*0.75</f>
        <v>0.75</v>
      </c>
      <c r="G9" s="60"/>
      <c r="H9" s="20">
        <f t="shared" ref="H9:H72" si="0">F9*G9</f>
        <v>0</v>
      </c>
      <c r="I9" s="22" t="s">
        <v>12</v>
      </c>
      <c r="J9" s="74"/>
      <c r="K9" s="23"/>
    </row>
    <row r="10" spans="1:11" ht="24">
      <c r="A10" s="71"/>
      <c r="B10" s="7" t="s">
        <v>13</v>
      </c>
      <c r="C10" s="8" t="s">
        <v>14</v>
      </c>
      <c r="D10" s="11" t="s">
        <v>86</v>
      </c>
      <c r="E10" s="7" t="s">
        <v>15</v>
      </c>
      <c r="F10" s="10">
        <f>0.93*3+0.79*4+0.7*4</f>
        <v>8.75</v>
      </c>
      <c r="G10" s="61"/>
      <c r="H10" s="20">
        <f t="shared" si="0"/>
        <v>0</v>
      </c>
      <c r="I10" s="22" t="s">
        <v>16</v>
      </c>
      <c r="J10" s="74"/>
      <c r="K10" s="21"/>
    </row>
    <row r="11" spans="1:11" ht="24" customHeight="1">
      <c r="A11" s="71"/>
      <c r="B11" s="7" t="s">
        <v>17</v>
      </c>
      <c r="C11" s="8" t="s">
        <v>18</v>
      </c>
      <c r="D11" s="8" t="s">
        <v>19</v>
      </c>
      <c r="E11" s="7" t="s">
        <v>20</v>
      </c>
      <c r="F11" s="10">
        <v>1</v>
      </c>
      <c r="G11" s="60"/>
      <c r="H11" s="20">
        <f t="shared" si="0"/>
        <v>0</v>
      </c>
      <c r="I11" s="24" t="s">
        <v>21</v>
      </c>
      <c r="J11" s="74"/>
      <c r="K11" s="23"/>
    </row>
    <row r="12" spans="1:11" ht="36">
      <c r="A12" s="71"/>
      <c r="B12" s="33">
        <v>1.2</v>
      </c>
      <c r="C12" s="36" t="s">
        <v>22</v>
      </c>
      <c r="D12" s="36" t="s">
        <v>23</v>
      </c>
      <c r="E12" s="37" t="s">
        <v>24</v>
      </c>
      <c r="F12" s="37">
        <v>1</v>
      </c>
      <c r="G12" s="38">
        <f>SUM(H13:H15)</f>
        <v>0</v>
      </c>
      <c r="H12" s="35">
        <f t="shared" si="0"/>
        <v>0</v>
      </c>
      <c r="I12" s="39" t="s">
        <v>25</v>
      </c>
      <c r="J12" s="74"/>
      <c r="K12" s="21" t="s">
        <v>133</v>
      </c>
    </row>
    <row r="13" spans="1:11" ht="29.1" customHeight="1">
      <c r="A13" s="71"/>
      <c r="B13" s="13" t="s">
        <v>26</v>
      </c>
      <c r="C13" s="11" t="s">
        <v>27</v>
      </c>
      <c r="D13" s="11" t="s">
        <v>103</v>
      </c>
      <c r="E13" s="14" t="s">
        <v>15</v>
      </c>
      <c r="F13" s="15">
        <f>0.8*2</f>
        <v>1.6</v>
      </c>
      <c r="G13" s="61"/>
      <c r="H13" s="20">
        <f t="shared" si="0"/>
        <v>0</v>
      </c>
      <c r="I13" s="25" t="s">
        <v>28</v>
      </c>
      <c r="J13" s="74"/>
      <c r="K13" s="23"/>
    </row>
    <row r="14" spans="1:11" ht="29.1" customHeight="1">
      <c r="A14" s="71"/>
      <c r="B14" s="13" t="s">
        <v>29</v>
      </c>
      <c r="C14" s="11" t="s">
        <v>30</v>
      </c>
      <c r="D14" s="11" t="s">
        <v>31</v>
      </c>
      <c r="E14" s="14" t="s">
        <v>11</v>
      </c>
      <c r="F14" s="15">
        <f>0.94*0.25*2</f>
        <v>0.47</v>
      </c>
      <c r="G14" s="61"/>
      <c r="H14" s="20">
        <f t="shared" si="0"/>
        <v>0</v>
      </c>
      <c r="I14" s="25" t="s">
        <v>32</v>
      </c>
      <c r="J14" s="74"/>
      <c r="K14" s="23"/>
    </row>
    <row r="15" spans="1:11" ht="29.1" customHeight="1">
      <c r="A15" s="72"/>
      <c r="B15" s="13" t="s">
        <v>105</v>
      </c>
      <c r="C15" s="8" t="s">
        <v>33</v>
      </c>
      <c r="D15" s="8" t="s">
        <v>34</v>
      </c>
      <c r="E15" s="9" t="s">
        <v>20</v>
      </c>
      <c r="F15" s="16">
        <v>4</v>
      </c>
      <c r="G15" s="61"/>
      <c r="H15" s="20">
        <f t="shared" si="0"/>
        <v>0</v>
      </c>
      <c r="I15" s="22" t="s">
        <v>104</v>
      </c>
      <c r="J15" s="75"/>
      <c r="K15" s="23"/>
    </row>
    <row r="16" spans="1:11" ht="51" customHeight="1">
      <c r="A16" s="70" t="s">
        <v>83</v>
      </c>
      <c r="B16" s="33">
        <v>2.1</v>
      </c>
      <c r="C16" s="32" t="s">
        <v>8</v>
      </c>
      <c r="D16" s="32" t="s">
        <v>35</v>
      </c>
      <c r="E16" s="33" t="s">
        <v>9</v>
      </c>
      <c r="F16" s="51">
        <f>1+1</f>
        <v>2</v>
      </c>
      <c r="G16" s="40">
        <f>SUM(H17:H20)</f>
        <v>0</v>
      </c>
      <c r="H16" s="35">
        <f t="shared" si="0"/>
        <v>0</v>
      </c>
      <c r="I16" s="42" t="s">
        <v>114</v>
      </c>
      <c r="J16" s="73"/>
      <c r="K16" s="23" t="s">
        <v>134</v>
      </c>
    </row>
    <row r="17" spans="1:11" ht="30" customHeight="1">
      <c r="A17" s="71"/>
      <c r="B17" s="7" t="s">
        <v>36</v>
      </c>
      <c r="C17" s="8" t="s">
        <v>85</v>
      </c>
      <c r="D17" s="31" t="s">
        <v>117</v>
      </c>
      <c r="E17" s="9" t="s">
        <v>11</v>
      </c>
      <c r="F17" s="10">
        <f>1.5*0.75</f>
        <v>1.125</v>
      </c>
      <c r="G17" s="60"/>
      <c r="H17" s="20">
        <f t="shared" si="0"/>
        <v>0</v>
      </c>
      <c r="I17" s="22" t="s">
        <v>12</v>
      </c>
      <c r="J17" s="74"/>
      <c r="K17" s="55" t="s">
        <v>136</v>
      </c>
    </row>
    <row r="18" spans="1:11" ht="36.950000000000003" customHeight="1">
      <c r="A18" s="71"/>
      <c r="B18" s="7" t="s">
        <v>37</v>
      </c>
      <c r="C18" s="8" t="s">
        <v>38</v>
      </c>
      <c r="D18" s="11" t="s">
        <v>39</v>
      </c>
      <c r="E18" s="9" t="s">
        <v>11</v>
      </c>
      <c r="F18" s="10">
        <f>0.9*0.92+0.54*0.92</f>
        <v>1.3248000000000002</v>
      </c>
      <c r="G18" s="60"/>
      <c r="H18" s="20">
        <f t="shared" si="0"/>
        <v>0</v>
      </c>
      <c r="I18" s="25" t="s">
        <v>40</v>
      </c>
      <c r="J18" s="74"/>
      <c r="K18" s="23"/>
    </row>
    <row r="19" spans="1:11" ht="24">
      <c r="A19" s="71"/>
      <c r="B19" s="7" t="s">
        <v>41</v>
      </c>
      <c r="C19" s="8" t="s">
        <v>42</v>
      </c>
      <c r="D19" s="8" t="s">
        <v>43</v>
      </c>
      <c r="E19" s="7" t="s">
        <v>15</v>
      </c>
      <c r="F19" s="10">
        <f>0.22*0.92*2</f>
        <v>0.40479999999999999</v>
      </c>
      <c r="G19" s="60"/>
      <c r="H19" s="20">
        <f t="shared" si="0"/>
        <v>0</v>
      </c>
      <c r="I19" s="22" t="s">
        <v>44</v>
      </c>
      <c r="J19" s="74"/>
      <c r="K19" s="23"/>
    </row>
    <row r="20" spans="1:11" ht="18.95" customHeight="1">
      <c r="A20" s="71"/>
      <c r="B20" s="7" t="s">
        <v>45</v>
      </c>
      <c r="C20" s="8" t="s">
        <v>18</v>
      </c>
      <c r="D20" s="8" t="s">
        <v>19</v>
      </c>
      <c r="E20" s="7" t="s">
        <v>20</v>
      </c>
      <c r="F20" s="10">
        <v>1</v>
      </c>
      <c r="G20" s="60"/>
      <c r="H20" s="20">
        <f t="shared" si="0"/>
        <v>0</v>
      </c>
      <c r="I20" s="24" t="s">
        <v>21</v>
      </c>
      <c r="J20" s="74"/>
      <c r="K20" s="23"/>
    </row>
    <row r="21" spans="1:11" ht="51.75" customHeight="1">
      <c r="A21" s="71"/>
      <c r="B21" s="44">
        <v>2.2000000000000002</v>
      </c>
      <c r="C21" s="36" t="s">
        <v>22</v>
      </c>
      <c r="D21" s="36" t="s">
        <v>46</v>
      </c>
      <c r="E21" s="37" t="s">
        <v>24</v>
      </c>
      <c r="F21" s="37">
        <f>1+1</f>
        <v>2</v>
      </c>
      <c r="G21" s="38">
        <f>SUM(H22:H24)</f>
        <v>0</v>
      </c>
      <c r="H21" s="35">
        <f t="shared" si="0"/>
        <v>0</v>
      </c>
      <c r="I21" s="39" t="s">
        <v>25</v>
      </c>
      <c r="J21" s="74"/>
      <c r="K21" s="23" t="s">
        <v>134</v>
      </c>
    </row>
    <row r="22" spans="1:11" ht="21" customHeight="1">
      <c r="A22" s="71"/>
      <c r="B22" s="7" t="s">
        <v>47</v>
      </c>
      <c r="C22" s="11" t="s">
        <v>27</v>
      </c>
      <c r="D22" s="11" t="s">
        <v>103</v>
      </c>
      <c r="E22" s="14" t="s">
        <v>15</v>
      </c>
      <c r="F22" s="15">
        <f>0.8*2</f>
        <v>1.6</v>
      </c>
      <c r="G22" s="61"/>
      <c r="H22" s="20">
        <f t="shared" si="0"/>
        <v>0</v>
      </c>
      <c r="I22" s="25" t="s">
        <v>28</v>
      </c>
      <c r="J22" s="74"/>
      <c r="K22" s="23"/>
    </row>
    <row r="23" spans="1:11" ht="21" customHeight="1">
      <c r="A23" s="71"/>
      <c r="B23" s="7" t="s">
        <v>48</v>
      </c>
      <c r="C23" s="11" t="s">
        <v>30</v>
      </c>
      <c r="D23" s="11" t="s">
        <v>31</v>
      </c>
      <c r="E23" s="14" t="s">
        <v>11</v>
      </c>
      <c r="F23" s="15">
        <f>1.44*0.25*2</f>
        <v>0.72</v>
      </c>
      <c r="G23" s="61"/>
      <c r="H23" s="20">
        <f t="shared" si="0"/>
        <v>0</v>
      </c>
      <c r="I23" s="25" t="s">
        <v>32</v>
      </c>
      <c r="J23" s="74"/>
      <c r="K23" s="23"/>
    </row>
    <row r="24" spans="1:11" ht="29.25" customHeight="1">
      <c r="A24" s="71"/>
      <c r="B24" s="7" t="s">
        <v>106</v>
      </c>
      <c r="C24" s="8" t="s">
        <v>33</v>
      </c>
      <c r="D24" s="8" t="s">
        <v>34</v>
      </c>
      <c r="E24" s="9" t="s">
        <v>20</v>
      </c>
      <c r="F24" s="16">
        <v>4</v>
      </c>
      <c r="G24" s="61"/>
      <c r="H24" s="20">
        <f t="shared" si="0"/>
        <v>0</v>
      </c>
      <c r="I24" s="22" t="s">
        <v>104</v>
      </c>
      <c r="J24" s="75"/>
      <c r="K24" s="23"/>
    </row>
    <row r="25" spans="1:11" s="1" customFormat="1" ht="106.5" customHeight="1">
      <c r="A25" s="71"/>
      <c r="B25" s="41">
        <v>3</v>
      </c>
      <c r="C25" s="32" t="s">
        <v>49</v>
      </c>
      <c r="D25" s="32" t="s">
        <v>50</v>
      </c>
      <c r="E25" s="33" t="s">
        <v>9</v>
      </c>
      <c r="F25" s="52">
        <v>3</v>
      </c>
      <c r="G25" s="62"/>
      <c r="H25" s="35">
        <f t="shared" si="0"/>
        <v>0</v>
      </c>
      <c r="I25" s="42" t="s">
        <v>51</v>
      </c>
      <c r="J25" s="27"/>
      <c r="K25" s="23" t="s">
        <v>134</v>
      </c>
    </row>
    <row r="26" spans="1:11" s="1" customFormat="1" ht="62.25" customHeight="1">
      <c r="A26" s="71"/>
      <c r="B26" s="33">
        <v>4</v>
      </c>
      <c r="C26" s="32" t="s">
        <v>52</v>
      </c>
      <c r="D26" s="32" t="s">
        <v>53</v>
      </c>
      <c r="E26" s="33" t="s">
        <v>9</v>
      </c>
      <c r="F26" s="51">
        <v>1</v>
      </c>
      <c r="G26" s="40">
        <f>H27</f>
        <v>0</v>
      </c>
      <c r="H26" s="35">
        <f t="shared" si="0"/>
        <v>0</v>
      </c>
      <c r="I26" s="42" t="s">
        <v>51</v>
      </c>
      <c r="J26" s="73"/>
      <c r="K26" s="23" t="s">
        <v>134</v>
      </c>
    </row>
    <row r="27" spans="1:11" ht="62.25" customHeight="1">
      <c r="A27" s="72"/>
      <c r="B27" s="7">
        <v>4.0999999999999996</v>
      </c>
      <c r="C27" s="8" t="s">
        <v>38</v>
      </c>
      <c r="D27" s="11" t="s">
        <v>39</v>
      </c>
      <c r="E27" s="7" t="s">
        <v>11</v>
      </c>
      <c r="F27" s="10">
        <f>1.65*0.8</f>
        <v>1.32</v>
      </c>
      <c r="G27" s="60"/>
      <c r="H27" s="20">
        <f t="shared" si="0"/>
        <v>0</v>
      </c>
      <c r="I27" s="22" t="s">
        <v>40</v>
      </c>
      <c r="J27" s="75"/>
      <c r="K27" s="23"/>
    </row>
    <row r="28" spans="1:11" ht="54" customHeight="1">
      <c r="A28" s="70" t="s">
        <v>82</v>
      </c>
      <c r="B28" s="33">
        <v>5</v>
      </c>
      <c r="C28" s="32" t="s">
        <v>8</v>
      </c>
      <c r="D28" s="32" t="s">
        <v>54</v>
      </c>
      <c r="E28" s="33" t="s">
        <v>9</v>
      </c>
      <c r="F28" s="51">
        <f>1+2</f>
        <v>3</v>
      </c>
      <c r="G28" s="40">
        <f>SUM(H29:H33)</f>
        <v>0</v>
      </c>
      <c r="H28" s="35">
        <f t="shared" si="0"/>
        <v>0</v>
      </c>
      <c r="I28" s="42" t="s">
        <v>115</v>
      </c>
      <c r="J28" s="73"/>
      <c r="K28" s="23" t="s">
        <v>135</v>
      </c>
    </row>
    <row r="29" spans="1:11" ht="30" customHeight="1">
      <c r="A29" s="71"/>
      <c r="B29" s="7">
        <v>5.0999999999999996</v>
      </c>
      <c r="C29" s="8" t="s">
        <v>85</v>
      </c>
      <c r="D29" s="31" t="s">
        <v>118</v>
      </c>
      <c r="E29" s="9" t="s">
        <v>11</v>
      </c>
      <c r="F29" s="10">
        <f>1.3*0.75</f>
        <v>0.97500000000000009</v>
      </c>
      <c r="G29" s="60"/>
      <c r="H29" s="20">
        <f t="shared" si="0"/>
        <v>0</v>
      </c>
      <c r="I29" s="22" t="s">
        <v>12</v>
      </c>
      <c r="J29" s="74"/>
      <c r="K29" s="55" t="s">
        <v>137</v>
      </c>
    </row>
    <row r="30" spans="1:11" ht="42" customHeight="1">
      <c r="A30" s="71"/>
      <c r="B30" s="7">
        <v>5.2</v>
      </c>
      <c r="C30" s="8" t="s">
        <v>38</v>
      </c>
      <c r="D30" s="11" t="s">
        <v>39</v>
      </c>
      <c r="E30" s="9" t="s">
        <v>11</v>
      </c>
      <c r="F30" s="10">
        <f>0.75*0.62+0.49*0.62</f>
        <v>0.76879999999999993</v>
      </c>
      <c r="G30" s="60"/>
      <c r="H30" s="20">
        <f t="shared" si="0"/>
        <v>0</v>
      </c>
      <c r="I30" s="25" t="s">
        <v>40</v>
      </c>
      <c r="J30" s="74"/>
      <c r="K30" s="23"/>
    </row>
    <row r="31" spans="1:11" ht="27.95" customHeight="1">
      <c r="A31" s="71"/>
      <c r="B31" s="7">
        <v>5.3</v>
      </c>
      <c r="C31" s="8" t="s">
        <v>42</v>
      </c>
      <c r="D31" s="8" t="s">
        <v>43</v>
      </c>
      <c r="E31" s="7" t="s">
        <v>15</v>
      </c>
      <c r="F31" s="10">
        <f>0.22*0.62*2</f>
        <v>0.27279999999999999</v>
      </c>
      <c r="G31" s="60"/>
      <c r="H31" s="20">
        <f t="shared" si="0"/>
        <v>0</v>
      </c>
      <c r="I31" s="22" t="s">
        <v>44</v>
      </c>
      <c r="J31" s="74"/>
      <c r="K31" s="23"/>
    </row>
    <row r="32" spans="1:11" ht="27.95" customHeight="1">
      <c r="A32" s="71"/>
      <c r="B32" s="7">
        <v>5.4</v>
      </c>
      <c r="C32" s="8" t="s">
        <v>33</v>
      </c>
      <c r="D32" s="8" t="s">
        <v>34</v>
      </c>
      <c r="E32" s="9" t="s">
        <v>20</v>
      </c>
      <c r="F32" s="16">
        <v>2</v>
      </c>
      <c r="G32" s="61"/>
      <c r="H32" s="20">
        <f t="shared" si="0"/>
        <v>0</v>
      </c>
      <c r="I32" s="22" t="s">
        <v>104</v>
      </c>
      <c r="J32" s="74"/>
      <c r="K32" s="23"/>
    </row>
    <row r="33" spans="1:11" ht="27.95" customHeight="1">
      <c r="A33" s="71"/>
      <c r="B33" s="7">
        <v>5.5</v>
      </c>
      <c r="C33" s="8" t="s">
        <v>18</v>
      </c>
      <c r="D33" s="8" t="s">
        <v>19</v>
      </c>
      <c r="E33" s="7" t="s">
        <v>20</v>
      </c>
      <c r="F33" s="10">
        <v>1</v>
      </c>
      <c r="G33" s="60"/>
      <c r="H33" s="20">
        <f t="shared" si="0"/>
        <v>0</v>
      </c>
      <c r="I33" s="24" t="s">
        <v>21</v>
      </c>
      <c r="J33" s="75"/>
      <c r="K33" s="23"/>
    </row>
    <row r="34" spans="1:11" ht="51" customHeight="1">
      <c r="A34" s="71"/>
      <c r="B34" s="41">
        <v>6</v>
      </c>
      <c r="C34" s="32" t="s">
        <v>55</v>
      </c>
      <c r="D34" s="32" t="s">
        <v>56</v>
      </c>
      <c r="E34" s="33" t="s">
        <v>9</v>
      </c>
      <c r="F34" s="50">
        <v>1</v>
      </c>
      <c r="G34" s="34">
        <f>SUM(H35:H36)</f>
        <v>0</v>
      </c>
      <c r="H34" s="35">
        <f t="shared" si="0"/>
        <v>0</v>
      </c>
      <c r="I34" s="32" t="s">
        <v>87</v>
      </c>
      <c r="J34" s="73"/>
      <c r="K34" s="23" t="s">
        <v>135</v>
      </c>
    </row>
    <row r="35" spans="1:11" ht="45" customHeight="1">
      <c r="A35" s="71"/>
      <c r="B35" s="17">
        <v>6.1</v>
      </c>
      <c r="C35" s="8" t="s">
        <v>58</v>
      </c>
      <c r="D35" s="8" t="s">
        <v>59</v>
      </c>
      <c r="E35" s="18" t="s">
        <v>15</v>
      </c>
      <c r="F35" s="19">
        <f>2*5+1.8*2+0.73*6</f>
        <v>17.98</v>
      </c>
      <c r="G35" s="63"/>
      <c r="H35" s="20">
        <f t="shared" si="0"/>
        <v>0</v>
      </c>
      <c r="I35" s="8" t="s">
        <v>60</v>
      </c>
      <c r="J35" s="74"/>
      <c r="K35" s="21"/>
    </row>
    <row r="36" spans="1:11" ht="45" customHeight="1">
      <c r="A36" s="71"/>
      <c r="B36" s="17">
        <v>6.2</v>
      </c>
      <c r="C36" s="8" t="s">
        <v>61</v>
      </c>
      <c r="D36" s="8" t="s">
        <v>62</v>
      </c>
      <c r="E36" s="18" t="s">
        <v>11</v>
      </c>
      <c r="F36" s="19">
        <f>1.8*0.73*2+1.8*0.5+0.73*0.5*2</f>
        <v>4.258</v>
      </c>
      <c r="G36" s="63"/>
      <c r="H36" s="20">
        <f t="shared" si="0"/>
        <v>0</v>
      </c>
      <c r="I36" s="8" t="s">
        <v>63</v>
      </c>
      <c r="J36" s="74"/>
      <c r="K36" s="21"/>
    </row>
    <row r="37" spans="1:11" ht="62.25" customHeight="1">
      <c r="A37" s="71"/>
      <c r="B37" s="41">
        <v>7</v>
      </c>
      <c r="C37" s="32" t="s">
        <v>55</v>
      </c>
      <c r="D37" s="32" t="s">
        <v>64</v>
      </c>
      <c r="E37" s="33" t="s">
        <v>9</v>
      </c>
      <c r="F37" s="50">
        <v>1</v>
      </c>
      <c r="G37" s="34">
        <f>H38</f>
        <v>0</v>
      </c>
      <c r="H37" s="35">
        <f t="shared" si="0"/>
        <v>0</v>
      </c>
      <c r="I37" s="32" t="s">
        <v>57</v>
      </c>
      <c r="J37" s="73"/>
      <c r="K37" s="23" t="s">
        <v>135</v>
      </c>
    </row>
    <row r="38" spans="1:11" ht="62.25" customHeight="1">
      <c r="A38" s="72"/>
      <c r="B38" s="17">
        <v>7.1</v>
      </c>
      <c r="C38" s="8" t="s">
        <v>58</v>
      </c>
      <c r="D38" s="8" t="s">
        <v>59</v>
      </c>
      <c r="E38" s="18" t="s">
        <v>15</v>
      </c>
      <c r="F38" s="19">
        <f>2*4+1.1*10+0.8*8</f>
        <v>25.4</v>
      </c>
      <c r="G38" s="63"/>
      <c r="H38" s="20">
        <f t="shared" si="0"/>
        <v>0</v>
      </c>
      <c r="I38" s="8" t="s">
        <v>60</v>
      </c>
      <c r="J38" s="74"/>
      <c r="K38" s="21"/>
    </row>
    <row r="39" spans="1:11" ht="24">
      <c r="A39" s="70" t="s">
        <v>80</v>
      </c>
      <c r="B39" s="41">
        <v>8</v>
      </c>
      <c r="C39" s="32" t="s">
        <v>66</v>
      </c>
      <c r="D39" s="32" t="s">
        <v>67</v>
      </c>
      <c r="E39" s="33" t="s">
        <v>9</v>
      </c>
      <c r="F39" s="50">
        <f>1+1</f>
        <v>2</v>
      </c>
      <c r="G39" s="34">
        <f>SUM(H40:H41)</f>
        <v>0</v>
      </c>
      <c r="H39" s="35">
        <f t="shared" si="0"/>
        <v>0</v>
      </c>
      <c r="I39" s="32" t="s">
        <v>68</v>
      </c>
      <c r="J39" s="73"/>
      <c r="K39" s="21" t="s">
        <v>138</v>
      </c>
    </row>
    <row r="40" spans="1:11" ht="24">
      <c r="A40" s="71"/>
      <c r="B40" s="17">
        <v>8.1</v>
      </c>
      <c r="C40" s="8" t="s">
        <v>58</v>
      </c>
      <c r="D40" s="8" t="s">
        <v>59</v>
      </c>
      <c r="E40" s="18" t="s">
        <v>15</v>
      </c>
      <c r="F40" s="19">
        <f>1.8*4+0.85*7+0.3*8</f>
        <v>15.55</v>
      </c>
      <c r="G40" s="63"/>
      <c r="H40" s="20">
        <f t="shared" si="0"/>
        <v>0</v>
      </c>
      <c r="I40" s="8" t="s">
        <v>60</v>
      </c>
      <c r="J40" s="74"/>
      <c r="K40" s="54" t="s">
        <v>139</v>
      </c>
    </row>
    <row r="41" spans="1:11" ht="24">
      <c r="A41" s="71"/>
      <c r="B41" s="17">
        <v>8.1999999999999993</v>
      </c>
      <c r="C41" s="8" t="s">
        <v>61</v>
      </c>
      <c r="D41" s="8" t="s">
        <v>62</v>
      </c>
      <c r="E41" s="18" t="s">
        <v>11</v>
      </c>
      <c r="F41" s="19">
        <f>0.85*0.3*3</f>
        <v>0.76500000000000001</v>
      </c>
      <c r="G41" s="63"/>
      <c r="H41" s="20">
        <f t="shared" si="0"/>
        <v>0</v>
      </c>
      <c r="I41" s="8" t="s">
        <v>63</v>
      </c>
      <c r="J41" s="74"/>
      <c r="K41" s="21"/>
    </row>
    <row r="42" spans="1:11" ht="24">
      <c r="A42" s="71"/>
      <c r="B42" s="41">
        <v>9</v>
      </c>
      <c r="C42" s="32" t="s">
        <v>66</v>
      </c>
      <c r="D42" s="32" t="s">
        <v>69</v>
      </c>
      <c r="E42" s="33" t="s">
        <v>9</v>
      </c>
      <c r="F42" s="50">
        <v>1</v>
      </c>
      <c r="G42" s="34">
        <f>SUM(H43:H44)</f>
        <v>0</v>
      </c>
      <c r="H42" s="35">
        <f t="shared" si="0"/>
        <v>0</v>
      </c>
      <c r="I42" s="32" t="s">
        <v>68</v>
      </c>
      <c r="J42" s="73"/>
      <c r="K42" s="21" t="s">
        <v>138</v>
      </c>
    </row>
    <row r="43" spans="1:11" ht="24">
      <c r="A43" s="71"/>
      <c r="B43" s="17">
        <v>9.1</v>
      </c>
      <c r="C43" s="8" t="s">
        <v>14</v>
      </c>
      <c r="D43" s="11" t="s">
        <v>86</v>
      </c>
      <c r="E43" s="7" t="s">
        <v>15</v>
      </c>
      <c r="F43" s="10">
        <f>1.7*3+0.75*4+0.55*9</f>
        <v>13.05</v>
      </c>
      <c r="G43" s="61"/>
      <c r="H43" s="20">
        <f t="shared" si="0"/>
        <v>0</v>
      </c>
      <c r="I43" s="22" t="s">
        <v>16</v>
      </c>
      <c r="J43" s="74"/>
      <c r="K43" s="21"/>
    </row>
    <row r="44" spans="1:11" ht="24">
      <c r="A44" s="71"/>
      <c r="B44" s="17">
        <v>9.1999999999999993</v>
      </c>
      <c r="C44" s="8" t="s">
        <v>61</v>
      </c>
      <c r="D44" s="8" t="s">
        <v>43</v>
      </c>
      <c r="E44" s="7" t="s">
        <v>11</v>
      </c>
      <c r="F44" s="10">
        <f>1.7*0.55</f>
        <v>0.93500000000000005</v>
      </c>
      <c r="G44" s="61"/>
      <c r="H44" s="20">
        <f t="shared" si="0"/>
        <v>0</v>
      </c>
      <c r="I44" s="22" t="s">
        <v>44</v>
      </c>
      <c r="J44" s="75"/>
      <c r="K44" s="21"/>
    </row>
    <row r="45" spans="1:11" ht="36">
      <c r="A45" s="71"/>
      <c r="B45" s="41">
        <v>10</v>
      </c>
      <c r="C45" s="32" t="s">
        <v>55</v>
      </c>
      <c r="D45" s="32" t="s">
        <v>70</v>
      </c>
      <c r="E45" s="33" t="s">
        <v>9</v>
      </c>
      <c r="F45" s="50">
        <v>1</v>
      </c>
      <c r="G45" s="34">
        <f>H46</f>
        <v>0</v>
      </c>
      <c r="H45" s="35">
        <f t="shared" si="0"/>
        <v>0</v>
      </c>
      <c r="I45" s="32" t="s">
        <v>57</v>
      </c>
      <c r="J45" s="73"/>
      <c r="K45" s="21" t="s">
        <v>138</v>
      </c>
    </row>
    <row r="46" spans="1:11" ht="24">
      <c r="A46" s="71"/>
      <c r="B46" s="17">
        <v>10.1</v>
      </c>
      <c r="C46" s="8" t="s">
        <v>58</v>
      </c>
      <c r="D46" s="8" t="s">
        <v>59</v>
      </c>
      <c r="E46" s="18" t="s">
        <v>15</v>
      </c>
      <c r="F46" s="19">
        <f>1.9*4+1*10+0.8*8</f>
        <v>24</v>
      </c>
      <c r="G46" s="63"/>
      <c r="H46" s="20">
        <f t="shared" si="0"/>
        <v>0</v>
      </c>
      <c r="I46" s="8" t="s">
        <v>60</v>
      </c>
      <c r="J46" s="74"/>
      <c r="K46" s="21"/>
    </row>
    <row r="47" spans="1:11" ht="24">
      <c r="A47" s="71"/>
      <c r="B47" s="41">
        <v>11</v>
      </c>
      <c r="C47" s="32" t="s">
        <v>66</v>
      </c>
      <c r="D47" s="32" t="s">
        <v>71</v>
      </c>
      <c r="E47" s="33" t="s">
        <v>9</v>
      </c>
      <c r="F47" s="50">
        <f>1+4</f>
        <v>5</v>
      </c>
      <c r="G47" s="34">
        <f>SUM(H48:H49)</f>
        <v>0</v>
      </c>
      <c r="H47" s="35">
        <f t="shared" si="0"/>
        <v>0</v>
      </c>
      <c r="I47" s="32" t="s">
        <v>68</v>
      </c>
      <c r="J47" s="73"/>
      <c r="K47" s="21" t="s">
        <v>140</v>
      </c>
    </row>
    <row r="48" spans="1:11" ht="24">
      <c r="A48" s="71"/>
      <c r="B48" s="17">
        <v>11.1</v>
      </c>
      <c r="C48" s="8" t="s">
        <v>14</v>
      </c>
      <c r="D48" s="11" t="s">
        <v>86</v>
      </c>
      <c r="E48" s="7" t="s">
        <v>15</v>
      </c>
      <c r="F48" s="10">
        <f>1.5*5+1*4+0.7*12</f>
        <v>19.899999999999999</v>
      </c>
      <c r="G48" s="61"/>
      <c r="H48" s="20">
        <f t="shared" si="0"/>
        <v>0</v>
      </c>
      <c r="I48" s="22" t="s">
        <v>16</v>
      </c>
      <c r="J48" s="74"/>
      <c r="K48" s="54" t="s">
        <v>141</v>
      </c>
    </row>
    <row r="49" spans="1:11" ht="24">
      <c r="A49" s="71"/>
      <c r="B49" s="17">
        <v>11.2</v>
      </c>
      <c r="C49" s="8" t="s">
        <v>61</v>
      </c>
      <c r="D49" s="8" t="s">
        <v>43</v>
      </c>
      <c r="E49" s="7" t="s">
        <v>11</v>
      </c>
      <c r="F49" s="10">
        <f>1.5*0.7*2</f>
        <v>2.0999999999999996</v>
      </c>
      <c r="G49" s="61"/>
      <c r="H49" s="20">
        <f t="shared" si="0"/>
        <v>0</v>
      </c>
      <c r="I49" s="22" t="s">
        <v>44</v>
      </c>
      <c r="J49" s="75"/>
      <c r="K49" s="21"/>
    </row>
    <row r="50" spans="1:11" ht="36">
      <c r="A50" s="71"/>
      <c r="B50" s="41">
        <v>12.1</v>
      </c>
      <c r="C50" s="32" t="s">
        <v>55</v>
      </c>
      <c r="D50" s="32" t="s">
        <v>70</v>
      </c>
      <c r="E50" s="33" t="s">
        <v>9</v>
      </c>
      <c r="F50" s="50">
        <v>2</v>
      </c>
      <c r="G50" s="34">
        <f>H51</f>
        <v>0</v>
      </c>
      <c r="H50" s="35">
        <f t="shared" si="0"/>
        <v>0</v>
      </c>
      <c r="I50" s="32" t="s">
        <v>120</v>
      </c>
      <c r="J50" s="73"/>
      <c r="K50" s="21" t="s">
        <v>140</v>
      </c>
    </row>
    <row r="51" spans="1:11" ht="24">
      <c r="A51" s="71"/>
      <c r="B51" s="17" t="s">
        <v>96</v>
      </c>
      <c r="C51" s="8" t="s">
        <v>58</v>
      </c>
      <c r="D51" s="8" t="s">
        <v>59</v>
      </c>
      <c r="E51" s="18" t="s">
        <v>15</v>
      </c>
      <c r="F51" s="19">
        <f>1.9*4*2+1*10*2+0.8*8*2</f>
        <v>48</v>
      </c>
      <c r="G51" s="63"/>
      <c r="H51" s="20">
        <f t="shared" si="0"/>
        <v>0</v>
      </c>
      <c r="I51" s="8" t="s">
        <v>60</v>
      </c>
      <c r="J51" s="74"/>
      <c r="K51" s="21"/>
    </row>
    <row r="52" spans="1:11" ht="36">
      <c r="A52" s="71"/>
      <c r="B52" s="41">
        <v>12.2</v>
      </c>
      <c r="C52" s="32" t="s">
        <v>55</v>
      </c>
      <c r="D52" s="32" t="s">
        <v>72</v>
      </c>
      <c r="E52" s="33" t="s">
        <v>9</v>
      </c>
      <c r="F52" s="50">
        <v>1</v>
      </c>
      <c r="G52" s="34">
        <f>H53</f>
        <v>0</v>
      </c>
      <c r="H52" s="35">
        <f t="shared" si="0"/>
        <v>0</v>
      </c>
      <c r="I52" s="32" t="s">
        <v>57</v>
      </c>
      <c r="J52" s="74"/>
      <c r="K52" s="21" t="s">
        <v>140</v>
      </c>
    </row>
    <row r="53" spans="1:11" ht="24">
      <c r="A53" s="71"/>
      <c r="B53" s="17" t="s">
        <v>97</v>
      </c>
      <c r="C53" s="8" t="s">
        <v>58</v>
      </c>
      <c r="D53" s="8" t="s">
        <v>59</v>
      </c>
      <c r="E53" s="18" t="s">
        <v>15</v>
      </c>
      <c r="F53" s="19">
        <f>1.9*4+0.8*10+0.8*8</f>
        <v>22</v>
      </c>
      <c r="G53" s="63"/>
      <c r="H53" s="20">
        <f t="shared" si="0"/>
        <v>0</v>
      </c>
      <c r="I53" s="8" t="s">
        <v>60</v>
      </c>
      <c r="J53" s="75"/>
      <c r="K53" s="21"/>
    </row>
    <row r="54" spans="1:11" ht="42" customHeight="1">
      <c r="A54" s="71"/>
      <c r="B54" s="41">
        <v>13</v>
      </c>
      <c r="C54" s="32" t="s">
        <v>73</v>
      </c>
      <c r="D54" s="32" t="s">
        <v>74</v>
      </c>
      <c r="E54" s="33" t="s">
        <v>9</v>
      </c>
      <c r="F54" s="50">
        <v>1</v>
      </c>
      <c r="G54" s="34">
        <f>SUM(H55:H56)</f>
        <v>0</v>
      </c>
      <c r="H54" s="35">
        <f t="shared" si="0"/>
        <v>0</v>
      </c>
      <c r="I54" s="32" t="s">
        <v>75</v>
      </c>
      <c r="J54" s="73"/>
      <c r="K54" s="21" t="s">
        <v>142</v>
      </c>
    </row>
    <row r="55" spans="1:11" ht="31.5" customHeight="1">
      <c r="A55" s="71"/>
      <c r="B55" s="17">
        <v>13.1</v>
      </c>
      <c r="C55" s="8" t="s">
        <v>58</v>
      </c>
      <c r="D55" s="8" t="s">
        <v>76</v>
      </c>
      <c r="E55" s="18" t="s">
        <v>15</v>
      </c>
      <c r="F55" s="19">
        <f>1.8*4</f>
        <v>7.2</v>
      </c>
      <c r="G55" s="63"/>
      <c r="H55" s="20">
        <f t="shared" si="0"/>
        <v>0</v>
      </c>
      <c r="I55" s="8" t="s">
        <v>60</v>
      </c>
      <c r="J55" s="74"/>
      <c r="K55" s="21"/>
    </row>
    <row r="56" spans="1:11" ht="31.5" customHeight="1">
      <c r="A56" s="71"/>
      <c r="B56" s="17">
        <v>13.2</v>
      </c>
      <c r="C56" s="8" t="s">
        <v>61</v>
      </c>
      <c r="D56" s="8" t="s">
        <v>77</v>
      </c>
      <c r="E56" s="18" t="s">
        <v>11</v>
      </c>
      <c r="F56" s="19">
        <f>2.2*0.6*4</f>
        <v>5.28</v>
      </c>
      <c r="G56" s="63"/>
      <c r="H56" s="20">
        <f t="shared" si="0"/>
        <v>0</v>
      </c>
      <c r="I56" s="8" t="s">
        <v>63</v>
      </c>
      <c r="J56" s="74"/>
      <c r="K56" s="28"/>
    </row>
    <row r="57" spans="1:11" ht="32.25" customHeight="1">
      <c r="A57" s="71"/>
      <c r="B57" s="41">
        <v>14</v>
      </c>
      <c r="C57" s="32" t="s">
        <v>66</v>
      </c>
      <c r="D57" s="32" t="s">
        <v>78</v>
      </c>
      <c r="E57" s="33" t="s">
        <v>9</v>
      </c>
      <c r="F57" s="50">
        <v>1</v>
      </c>
      <c r="G57" s="34">
        <f>SUM(H58:H59)</f>
        <v>0</v>
      </c>
      <c r="H57" s="35">
        <f t="shared" si="0"/>
        <v>0</v>
      </c>
      <c r="I57" s="32" t="s">
        <v>68</v>
      </c>
      <c r="J57" s="73"/>
      <c r="K57" s="21" t="s">
        <v>143</v>
      </c>
    </row>
    <row r="58" spans="1:11" ht="28.5" customHeight="1">
      <c r="A58" s="71"/>
      <c r="B58" s="17">
        <v>14.1</v>
      </c>
      <c r="C58" s="8" t="s">
        <v>14</v>
      </c>
      <c r="D58" s="11" t="s">
        <v>86</v>
      </c>
      <c r="E58" s="7" t="s">
        <v>15</v>
      </c>
      <c r="F58" s="10">
        <f>1.2*3+0.75*4+0.55*6</f>
        <v>9.9</v>
      </c>
      <c r="G58" s="61"/>
      <c r="H58" s="20">
        <f t="shared" si="0"/>
        <v>0</v>
      </c>
      <c r="I58" s="22" t="s">
        <v>16</v>
      </c>
      <c r="J58" s="74"/>
      <c r="K58" s="21"/>
    </row>
    <row r="59" spans="1:11" ht="26.25" customHeight="1">
      <c r="A59" s="72"/>
      <c r="B59" s="17">
        <v>14.2</v>
      </c>
      <c r="C59" s="8" t="s">
        <v>61</v>
      </c>
      <c r="D59" s="8" t="s">
        <v>43</v>
      </c>
      <c r="E59" s="7" t="s">
        <v>11</v>
      </c>
      <c r="F59" s="10">
        <f>1.2*0.55</f>
        <v>0.66</v>
      </c>
      <c r="G59" s="61"/>
      <c r="H59" s="20">
        <f t="shared" si="0"/>
        <v>0</v>
      </c>
      <c r="I59" s="22" t="s">
        <v>44</v>
      </c>
      <c r="J59" s="75"/>
      <c r="K59" s="21"/>
    </row>
    <row r="60" spans="1:11" s="29" customFormat="1" ht="48">
      <c r="A60" s="82" t="s">
        <v>84</v>
      </c>
      <c r="B60" s="33">
        <v>15</v>
      </c>
      <c r="C60" s="32" t="s">
        <v>88</v>
      </c>
      <c r="D60" s="32" t="s">
        <v>65</v>
      </c>
      <c r="E60" s="33" t="s">
        <v>9</v>
      </c>
      <c r="F60" s="50">
        <v>1</v>
      </c>
      <c r="G60" s="34">
        <f>SUM(H61:H63)</f>
        <v>0</v>
      </c>
      <c r="H60" s="35">
        <f t="shared" si="0"/>
        <v>0</v>
      </c>
      <c r="I60" s="32" t="s">
        <v>113</v>
      </c>
      <c r="J60" s="85"/>
      <c r="K60" s="59" t="s">
        <v>144</v>
      </c>
    </row>
    <row r="61" spans="1:11" s="29" customFormat="1" ht="29.1" customHeight="1">
      <c r="A61" s="83"/>
      <c r="B61" s="7">
        <v>15.1</v>
      </c>
      <c r="C61" s="8" t="s">
        <v>85</v>
      </c>
      <c r="D61" s="31" t="s">
        <v>119</v>
      </c>
      <c r="E61" s="9" t="s">
        <v>11</v>
      </c>
      <c r="F61" s="10">
        <f>3.8*0.75</f>
        <v>2.8499999999999996</v>
      </c>
      <c r="G61" s="60"/>
      <c r="H61" s="20">
        <f t="shared" si="0"/>
        <v>0</v>
      </c>
      <c r="I61" s="22" t="s">
        <v>12</v>
      </c>
      <c r="J61" s="86"/>
      <c r="K61" s="59"/>
    </row>
    <row r="62" spans="1:11" s="29" customFormat="1" ht="24">
      <c r="A62" s="83"/>
      <c r="B62" s="7">
        <v>15.2</v>
      </c>
      <c r="C62" s="8" t="s">
        <v>14</v>
      </c>
      <c r="D62" s="11" t="s">
        <v>86</v>
      </c>
      <c r="E62" s="7" t="s">
        <v>15</v>
      </c>
      <c r="F62" s="10">
        <f>0.79*8+1.19*9+0.7*8</f>
        <v>22.630000000000003</v>
      </c>
      <c r="G62" s="61"/>
      <c r="H62" s="20">
        <f t="shared" si="0"/>
        <v>0</v>
      </c>
      <c r="I62" s="22" t="s">
        <v>16</v>
      </c>
      <c r="J62" s="86"/>
      <c r="K62" s="59"/>
    </row>
    <row r="63" spans="1:11" s="29" customFormat="1" ht="23.1" customHeight="1">
      <c r="A63" s="83"/>
      <c r="B63" s="45">
        <v>15.3</v>
      </c>
      <c r="C63" s="46" t="s">
        <v>18</v>
      </c>
      <c r="D63" s="46" t="s">
        <v>19</v>
      </c>
      <c r="E63" s="45" t="s">
        <v>20</v>
      </c>
      <c r="F63" s="47">
        <v>1</v>
      </c>
      <c r="G63" s="60"/>
      <c r="H63" s="20">
        <f t="shared" si="0"/>
        <v>0</v>
      </c>
      <c r="I63" s="48" t="s">
        <v>21</v>
      </c>
      <c r="J63" s="30"/>
      <c r="K63" s="59"/>
    </row>
    <row r="64" spans="1:11" ht="50.25" customHeight="1">
      <c r="A64" s="83"/>
      <c r="B64" s="41">
        <v>16.100000000000001</v>
      </c>
      <c r="C64" s="32" t="s">
        <v>89</v>
      </c>
      <c r="D64" s="32" t="s">
        <v>90</v>
      </c>
      <c r="E64" s="33" t="s">
        <v>9</v>
      </c>
      <c r="F64" s="52">
        <v>1</v>
      </c>
      <c r="G64" s="34">
        <f>SUM(H65:H69)</f>
        <v>0</v>
      </c>
      <c r="H64" s="35">
        <f t="shared" si="0"/>
        <v>0</v>
      </c>
      <c r="I64" s="43" t="s">
        <v>99</v>
      </c>
      <c r="J64" s="73"/>
      <c r="K64" s="59" t="s">
        <v>144</v>
      </c>
    </row>
    <row r="65" spans="1:11" ht="28.5" customHeight="1">
      <c r="A65" s="83"/>
      <c r="B65" s="17" t="s">
        <v>91</v>
      </c>
      <c r="C65" s="8" t="s">
        <v>98</v>
      </c>
      <c r="D65" s="8" t="s">
        <v>102</v>
      </c>
      <c r="E65" s="7" t="s">
        <v>11</v>
      </c>
      <c r="F65" s="10">
        <f>6.59*0.75</f>
        <v>4.9424999999999999</v>
      </c>
      <c r="G65" s="60"/>
      <c r="H65" s="20">
        <f t="shared" si="0"/>
        <v>0</v>
      </c>
      <c r="I65" s="22" t="s">
        <v>12</v>
      </c>
      <c r="J65" s="74"/>
      <c r="K65" s="59"/>
    </row>
    <row r="66" spans="1:11" ht="28.5" customHeight="1">
      <c r="A66" s="83"/>
      <c r="B66" s="17" t="s">
        <v>92</v>
      </c>
      <c r="C66" s="8" t="s">
        <v>14</v>
      </c>
      <c r="D66" s="11" t="s">
        <v>86</v>
      </c>
      <c r="E66" s="7" t="s">
        <v>15</v>
      </c>
      <c r="F66" s="10">
        <v>37.979999999999997</v>
      </c>
      <c r="G66" s="61"/>
      <c r="H66" s="20">
        <f t="shared" si="0"/>
        <v>0</v>
      </c>
      <c r="I66" s="22" t="s">
        <v>16</v>
      </c>
      <c r="J66" s="74"/>
      <c r="K66" s="59"/>
    </row>
    <row r="67" spans="1:11" ht="45" customHeight="1">
      <c r="A67" s="83"/>
      <c r="B67" s="17" t="s">
        <v>107</v>
      </c>
      <c r="C67" s="8" t="s">
        <v>38</v>
      </c>
      <c r="D67" s="8" t="s">
        <v>101</v>
      </c>
      <c r="E67" s="7" t="s">
        <v>11</v>
      </c>
      <c r="F67" s="10">
        <v>1.9712499999999999</v>
      </c>
      <c r="G67" s="60"/>
      <c r="H67" s="20">
        <f t="shared" si="0"/>
        <v>0</v>
      </c>
      <c r="I67" s="22" t="s">
        <v>40</v>
      </c>
      <c r="J67" s="74"/>
      <c r="K67" s="59"/>
    </row>
    <row r="68" spans="1:11" ht="28.5" customHeight="1">
      <c r="A68" s="83"/>
      <c r="B68" s="17" t="s">
        <v>108</v>
      </c>
      <c r="C68" s="8" t="s">
        <v>33</v>
      </c>
      <c r="D68" s="8" t="s">
        <v>34</v>
      </c>
      <c r="E68" s="7" t="s">
        <v>20</v>
      </c>
      <c r="F68" s="10">
        <v>10</v>
      </c>
      <c r="G68" s="61"/>
      <c r="H68" s="20">
        <f t="shared" si="0"/>
        <v>0</v>
      </c>
      <c r="I68" s="22" t="s">
        <v>104</v>
      </c>
      <c r="J68" s="74"/>
      <c r="K68" s="21"/>
    </row>
    <row r="69" spans="1:11" ht="28.5" customHeight="1">
      <c r="A69" s="83"/>
      <c r="B69" s="17" t="s">
        <v>109</v>
      </c>
      <c r="C69" s="8" t="s">
        <v>18</v>
      </c>
      <c r="D69" s="8" t="s">
        <v>19</v>
      </c>
      <c r="E69" s="7" t="s">
        <v>20</v>
      </c>
      <c r="F69" s="10">
        <v>1</v>
      </c>
      <c r="G69" s="60"/>
      <c r="H69" s="20">
        <f t="shared" si="0"/>
        <v>0</v>
      </c>
      <c r="I69" s="22" t="s">
        <v>21</v>
      </c>
      <c r="J69" s="75"/>
      <c r="K69" s="21"/>
    </row>
    <row r="70" spans="1:11" s="1" customFormat="1" ht="54.75" customHeight="1">
      <c r="A70" s="83"/>
      <c r="B70" s="41">
        <v>16.2</v>
      </c>
      <c r="C70" s="32" t="s">
        <v>89</v>
      </c>
      <c r="D70" s="32" t="s">
        <v>93</v>
      </c>
      <c r="E70" s="33" t="s">
        <v>9</v>
      </c>
      <c r="F70" s="52">
        <v>1</v>
      </c>
      <c r="G70" s="34">
        <f>SUM(H71:H75)</f>
        <v>0</v>
      </c>
      <c r="H70" s="35">
        <f t="shared" si="0"/>
        <v>0</v>
      </c>
      <c r="I70" s="43" t="s">
        <v>99</v>
      </c>
      <c r="J70" s="73"/>
      <c r="K70" s="59" t="s">
        <v>144</v>
      </c>
    </row>
    <row r="71" spans="1:11" ht="28.5" customHeight="1">
      <c r="A71" s="83"/>
      <c r="B71" s="17" t="s">
        <v>94</v>
      </c>
      <c r="C71" s="8" t="s">
        <v>98</v>
      </c>
      <c r="D71" s="8" t="s">
        <v>100</v>
      </c>
      <c r="E71" s="7" t="s">
        <v>11</v>
      </c>
      <c r="F71" s="10">
        <f>5.53*0.75</f>
        <v>4.1475</v>
      </c>
      <c r="G71" s="60"/>
      <c r="H71" s="20">
        <f t="shared" si="0"/>
        <v>0</v>
      </c>
      <c r="I71" s="22" t="s">
        <v>12</v>
      </c>
      <c r="J71" s="74"/>
      <c r="K71" s="21"/>
    </row>
    <row r="72" spans="1:11" ht="24.75" customHeight="1">
      <c r="A72" s="83"/>
      <c r="B72" s="17" t="s">
        <v>95</v>
      </c>
      <c r="C72" s="8" t="s">
        <v>14</v>
      </c>
      <c r="D72" s="11" t="s">
        <v>86</v>
      </c>
      <c r="E72" s="7" t="s">
        <v>15</v>
      </c>
      <c r="F72" s="10">
        <v>31.740000000000002</v>
      </c>
      <c r="G72" s="61"/>
      <c r="H72" s="20">
        <f t="shared" si="0"/>
        <v>0</v>
      </c>
      <c r="I72" s="22" t="s">
        <v>16</v>
      </c>
      <c r="J72" s="74"/>
      <c r="K72" s="21"/>
    </row>
    <row r="73" spans="1:11" ht="44.25" customHeight="1">
      <c r="A73" s="83"/>
      <c r="B73" s="17" t="s">
        <v>110</v>
      </c>
      <c r="C73" s="8" t="s">
        <v>38</v>
      </c>
      <c r="D73" s="8" t="s">
        <v>39</v>
      </c>
      <c r="E73" s="7" t="s">
        <v>11</v>
      </c>
      <c r="F73" s="10">
        <v>1.577</v>
      </c>
      <c r="G73" s="60"/>
      <c r="H73" s="20">
        <f t="shared" ref="H73:H75" si="1">F73*G73</f>
        <v>0</v>
      </c>
      <c r="I73" s="22" t="s">
        <v>40</v>
      </c>
      <c r="J73" s="74"/>
      <c r="K73" s="21"/>
    </row>
    <row r="74" spans="1:11" ht="28.5" customHeight="1">
      <c r="A74" s="83"/>
      <c r="B74" s="17" t="s">
        <v>111</v>
      </c>
      <c r="C74" s="8" t="s">
        <v>33</v>
      </c>
      <c r="D74" s="8" t="s">
        <v>34</v>
      </c>
      <c r="E74" s="7" t="s">
        <v>20</v>
      </c>
      <c r="F74" s="10">
        <v>8</v>
      </c>
      <c r="G74" s="61"/>
      <c r="H74" s="20">
        <f t="shared" si="1"/>
        <v>0</v>
      </c>
      <c r="I74" s="22" t="s">
        <v>104</v>
      </c>
      <c r="J74" s="74"/>
      <c r="K74" s="21"/>
    </row>
    <row r="75" spans="1:11" ht="21.75" customHeight="1">
      <c r="A75" s="84"/>
      <c r="B75" s="17" t="s">
        <v>112</v>
      </c>
      <c r="C75" s="8" t="s">
        <v>18</v>
      </c>
      <c r="D75" s="8" t="s">
        <v>19</v>
      </c>
      <c r="E75" s="7" t="s">
        <v>20</v>
      </c>
      <c r="F75" s="10">
        <v>1</v>
      </c>
      <c r="G75" s="60"/>
      <c r="H75" s="20">
        <f t="shared" si="1"/>
        <v>0</v>
      </c>
      <c r="I75" s="22" t="s">
        <v>21</v>
      </c>
      <c r="J75" s="75"/>
      <c r="K75" s="21"/>
    </row>
    <row r="76" spans="1:11" ht="24.75" customHeight="1">
      <c r="A76" s="79" t="s">
        <v>79</v>
      </c>
      <c r="B76" s="80"/>
      <c r="C76" s="80"/>
      <c r="D76" s="81"/>
      <c r="E76" s="7"/>
      <c r="F76" s="53">
        <f>F8+F12+F16+F21+F25+F26+F28+F34+F37+F39+F42+F45+F47+F50+F52+F54+F57+F60+F64+F70</f>
        <v>32</v>
      </c>
      <c r="G76" s="12"/>
      <c r="H76" s="49">
        <f>H8+H12+H16+H21+H25+H26+H28+H34+H37+H39+H42+H45+H47+H50+H52+H54+H57+H60+H64+H70</f>
        <v>0</v>
      </c>
      <c r="I76" s="22"/>
      <c r="J76" s="26"/>
      <c r="K76" s="21"/>
    </row>
  </sheetData>
  <autoFilter ref="A7:K77"/>
  <mergeCells count="34">
    <mergeCell ref="A76:D76"/>
    <mergeCell ref="A39:A59"/>
    <mergeCell ref="J39:J41"/>
    <mergeCell ref="J42:J44"/>
    <mergeCell ref="J45:J46"/>
    <mergeCell ref="J47:J49"/>
    <mergeCell ref="J50:J53"/>
    <mergeCell ref="J54:J56"/>
    <mergeCell ref="J57:J59"/>
    <mergeCell ref="A60:A75"/>
    <mergeCell ref="J60:J62"/>
    <mergeCell ref="J64:J69"/>
    <mergeCell ref="J70:J75"/>
    <mergeCell ref="A1:K1"/>
    <mergeCell ref="A2:K2"/>
    <mergeCell ref="A3:B3"/>
    <mergeCell ref="C3:H3"/>
    <mergeCell ref="J3:K3"/>
    <mergeCell ref="A6:K6"/>
    <mergeCell ref="C5:H5"/>
    <mergeCell ref="A28:A38"/>
    <mergeCell ref="J28:J33"/>
    <mergeCell ref="A4:B4"/>
    <mergeCell ref="C4:H4"/>
    <mergeCell ref="J4:K4"/>
    <mergeCell ref="A5:B5"/>
    <mergeCell ref="J5:K5"/>
    <mergeCell ref="J34:J36"/>
    <mergeCell ref="J37:J38"/>
    <mergeCell ref="A8:A15"/>
    <mergeCell ref="J8:J15"/>
    <mergeCell ref="A16:A27"/>
    <mergeCell ref="J16:J24"/>
    <mergeCell ref="J26:J27"/>
  </mergeCells>
  <phoneticPr fontId="10" type="noConversion"/>
  <pageMargins left="0.75" right="0.75" top="1" bottom="0.666875" header="0.5" footer="0.5"/>
  <pageSetup paperSize="9" scale="66" fitToHeight="0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市场调研清单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PC</cp:lastModifiedBy>
  <cp:lastPrinted>2023-08-28T09:29:32Z</cp:lastPrinted>
  <dcterms:created xsi:type="dcterms:W3CDTF">2023-08-24T02:32:00Z</dcterms:created>
  <dcterms:modified xsi:type="dcterms:W3CDTF">2023-08-28T09:32:41Z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0D3C0062075B47C7AA2AC3E77EE935F8_13</vt:lpwstr>
  </property>
  <property fmtid="{D5CDD505-2E9C-101B-9397-08002B2CF9AE}" pid="3" name="KSOProductBuildVer">
    <vt:lpwstr>2052-12.1.0.15120</vt:lpwstr>
  </property>
</Properties>
</file>