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 餐厅采购\2025家禽及水产\市场调研\"/>
    </mc:Choice>
  </mc:AlternateContent>
  <bookViews>
    <workbookView xWindow="420" yWindow="528" windowWidth="12192" windowHeight="12756" activeTab="1"/>
  </bookViews>
  <sheets>
    <sheet name="肉菜市场清单（1年预算约325万元）" sheetId="10" r:id="rId1"/>
    <sheet name="菜蓝子清单（1年预算约75万元）" sheetId="11" r:id="rId2"/>
  </sheets>
  <calcPr calcId="162913"/>
</workbook>
</file>

<file path=xl/calcChain.xml><?xml version="1.0" encoding="utf-8"?>
<calcChain xmlns="http://schemas.openxmlformats.org/spreadsheetml/2006/main">
  <c r="G100" i="10" l="1"/>
  <c r="E58" i="10" l="1"/>
  <c r="G58" i="10" s="1"/>
  <c r="E59" i="10"/>
  <c r="E57" i="10"/>
  <c r="E56" i="10"/>
  <c r="E55" i="10"/>
  <c r="E54" i="10"/>
  <c r="E53" i="10"/>
  <c r="E9" i="10"/>
  <c r="D3" i="11"/>
  <c r="E8" i="10"/>
  <c r="E7" i="10"/>
  <c r="E6" i="10"/>
  <c r="G6" i="10" s="1"/>
  <c r="E5" i="10"/>
  <c r="E4" i="10"/>
  <c r="E3" i="10"/>
  <c r="E10" i="10"/>
  <c r="E11" i="10"/>
  <c r="E12" i="10"/>
  <c r="E13" i="10"/>
  <c r="E14" i="10"/>
  <c r="E15" i="10"/>
  <c r="E16" i="10"/>
  <c r="E17" i="10"/>
  <c r="E18" i="10"/>
  <c r="G18" i="10" s="1"/>
  <c r="E19" i="10"/>
  <c r="E20" i="10"/>
  <c r="G20" i="10" s="1"/>
  <c r="E21" i="10"/>
  <c r="E22" i="10"/>
  <c r="E23" i="10"/>
  <c r="E24" i="10"/>
  <c r="E25" i="10"/>
  <c r="E26" i="10"/>
  <c r="E27" i="10"/>
  <c r="E28" i="10"/>
  <c r="E29" i="10"/>
  <c r="G29" i="10" s="1"/>
  <c r="E30" i="10"/>
  <c r="G30" i="10" s="1"/>
  <c r="E31" i="10"/>
  <c r="E32" i="10"/>
  <c r="E33" i="10"/>
  <c r="E34" i="10"/>
  <c r="E35" i="10"/>
  <c r="E36" i="10"/>
  <c r="G36" i="10" s="1"/>
  <c r="E37" i="10"/>
  <c r="E38" i="10"/>
  <c r="E39" i="10"/>
  <c r="E40" i="10"/>
  <c r="E41" i="10"/>
  <c r="G41" i="10" s="1"/>
  <c r="E42" i="10"/>
  <c r="G42" i="10" s="1"/>
  <c r="D12" i="11"/>
  <c r="D11" i="11"/>
  <c r="D10" i="11"/>
  <c r="D9" i="11"/>
  <c r="D8" i="11"/>
  <c r="D7" i="11"/>
  <c r="D6" i="11"/>
  <c r="D5" i="11"/>
  <c r="D4" i="11"/>
  <c r="G23" i="10"/>
  <c r="G21" i="10"/>
  <c r="G7" i="10"/>
  <c r="E52" i="10"/>
  <c r="G52" i="10" s="1"/>
  <c r="E51" i="10"/>
  <c r="E50" i="10"/>
  <c r="E49" i="10"/>
  <c r="E48" i="10"/>
  <c r="E47" i="10"/>
  <c r="E45" i="10"/>
  <c r="E46" i="10"/>
  <c r="E44" i="10"/>
  <c r="E43" i="10"/>
  <c r="G43" i="10" s="1"/>
  <c r="G37" i="10"/>
  <c r="G26" i="10"/>
  <c r="G5" i="10"/>
  <c r="G19" i="10"/>
  <c r="G15" i="10"/>
  <c r="G13" i="10"/>
  <c r="G4" i="10"/>
  <c r="G8" i="10"/>
  <c r="G9" i="10"/>
  <c r="G10" i="10"/>
  <c r="G11" i="10"/>
  <c r="G12" i="10"/>
  <c r="G14" i="10"/>
  <c r="G16" i="10"/>
  <c r="G17" i="10"/>
  <c r="G22" i="10"/>
  <c r="G24" i="10"/>
  <c r="G25" i="10"/>
  <c r="G27" i="10"/>
  <c r="G28" i="10"/>
  <c r="G31" i="10"/>
  <c r="G32" i="10"/>
  <c r="G33" i="10"/>
  <c r="G34" i="10"/>
  <c r="G35" i="10"/>
  <c r="G38" i="10"/>
  <c r="G39" i="10"/>
  <c r="G40" i="10"/>
  <c r="G44" i="10"/>
  <c r="G45" i="10"/>
  <c r="G46" i="10"/>
  <c r="G47" i="10"/>
  <c r="G48" i="10"/>
  <c r="G49" i="10"/>
  <c r="G50" i="10"/>
  <c r="G51" i="10"/>
  <c r="G53" i="10"/>
  <c r="G54" i="10"/>
  <c r="G55" i="10"/>
  <c r="G56" i="10"/>
  <c r="G57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3" i="10"/>
</calcChain>
</file>

<file path=xl/sharedStrings.xml><?xml version="1.0" encoding="utf-8"?>
<sst xmlns="http://schemas.openxmlformats.org/spreadsheetml/2006/main" count="317" uniqueCount="166">
  <si>
    <t>商品名称</t>
  </si>
  <si>
    <t>规格型号</t>
  </si>
  <si>
    <t>单位</t>
  </si>
  <si>
    <t>明虾（小）</t>
  </si>
  <si>
    <t>斤</t>
  </si>
  <si>
    <t>2头/斤</t>
  </si>
  <si>
    <t>白贝</t>
  </si>
  <si>
    <t>大头鱼鱼头</t>
  </si>
  <si>
    <t>明虾（中）</t>
  </si>
  <si>
    <t>明虾（大）</t>
  </si>
  <si>
    <t>冰鲜金鲳鱼</t>
  </si>
  <si>
    <t>冻带鱼</t>
  </si>
  <si>
    <t>生蚝（大）</t>
  </si>
  <si>
    <t>2只/斤</t>
  </si>
  <si>
    <t>只</t>
  </si>
  <si>
    <t>250G/包</t>
  </si>
  <si>
    <t>冰鲜白仓鱼</t>
  </si>
  <si>
    <t>8头/斤</t>
  </si>
  <si>
    <t>罗氏虾（有膏）</t>
  </si>
  <si>
    <t>15头/斤</t>
  </si>
  <si>
    <t>钳鱼</t>
  </si>
  <si>
    <t>3只/斤</t>
  </si>
  <si>
    <t>牛蛙（去头尾、去皮、去内脏）</t>
  </si>
  <si>
    <t>12头/斤</t>
  </si>
  <si>
    <t>花甲</t>
  </si>
  <si>
    <t>30头/斤</t>
  </si>
  <si>
    <t>黄骨鱼</t>
  </si>
  <si>
    <t>多春鱼</t>
  </si>
  <si>
    <t>45头/斤</t>
  </si>
  <si>
    <t>冰鲜剥皮牛</t>
  </si>
  <si>
    <t>生蚝（中）</t>
  </si>
  <si>
    <t>薄壳（海瓜子）</t>
  </si>
  <si>
    <t>冰鲜九肚鱼</t>
  </si>
  <si>
    <t>20头/斤</t>
  </si>
  <si>
    <t>白蟮</t>
  </si>
  <si>
    <t>冰鲜八爪鱼须</t>
  </si>
  <si>
    <t>净蚝仔肉</t>
  </si>
  <si>
    <t>山坑鱼仔</t>
  </si>
  <si>
    <t>15只/斤</t>
  </si>
  <si>
    <t>圣子王</t>
  </si>
  <si>
    <t>10头/斤</t>
  </si>
  <si>
    <t>大海螺</t>
  </si>
  <si>
    <t>3头/斤</t>
  </si>
  <si>
    <t>大头鱼鱼骨</t>
  </si>
  <si>
    <t>墨鱼仔（带羔）</t>
  </si>
  <si>
    <t>篮子鱼（泥猛）</t>
  </si>
  <si>
    <t>圣子</t>
  </si>
  <si>
    <t>鲮鱼鱼骨</t>
  </si>
  <si>
    <t>大水鱼（黄）</t>
  </si>
  <si>
    <t>石斑</t>
  </si>
  <si>
    <t>鲫鱼</t>
  </si>
  <si>
    <t>大眼鸡</t>
  </si>
  <si>
    <t>边鱼</t>
  </si>
  <si>
    <t>鲩鱼肉</t>
  </si>
  <si>
    <t>马交鱼</t>
  </si>
  <si>
    <t>冰鲜龙利鱼柳</t>
  </si>
  <si>
    <t>福寿鱼（罗非鱼）</t>
  </si>
  <si>
    <t>大闸蟹（中）</t>
  </si>
  <si>
    <t>大鱼腩</t>
  </si>
  <si>
    <t>鱿鱼须</t>
  </si>
  <si>
    <t>青口肉</t>
  </si>
  <si>
    <t>脆肉鲩鱼腩</t>
  </si>
  <si>
    <t>冰鲜南昌鱼</t>
  </si>
  <si>
    <t>1000G左右/条</t>
  </si>
  <si>
    <t>250G左右/条</t>
  </si>
  <si>
    <t>20条/斤</t>
  </si>
  <si>
    <t>18头/斤</t>
  </si>
  <si>
    <t>25头/斤</t>
  </si>
  <si>
    <t>15条/斤</t>
  </si>
  <si>
    <t xml:space="preserve">鲈鱼 </t>
  </si>
  <si>
    <t>350-400G/条</t>
  </si>
  <si>
    <t xml:space="preserve">鱿鱼 </t>
  </si>
  <si>
    <t xml:space="preserve">冻黄花鱼(黄鱼) </t>
  </si>
  <si>
    <t>150G/条</t>
  </si>
  <si>
    <t xml:space="preserve">红三鱼（金钱鱼) </t>
  </si>
  <si>
    <t>200G/条</t>
  </si>
  <si>
    <t xml:space="preserve">原条草鱼(1000克左右一条) </t>
  </si>
  <si>
    <t xml:space="preserve">黄鳝 </t>
  </si>
  <si>
    <t xml:space="preserve">开刀草鱼 </t>
  </si>
  <si>
    <t xml:space="preserve">生鱼 </t>
  </si>
  <si>
    <t>250G/条</t>
  </si>
  <si>
    <t>序号</t>
  </si>
  <si>
    <t>30-35头</t>
  </si>
  <si>
    <t>40-50头</t>
  </si>
  <si>
    <t>20-25头</t>
  </si>
  <si>
    <t>鲈鱼（大）</t>
  </si>
  <si>
    <t>2斤或以上/条</t>
  </si>
  <si>
    <t xml:space="preserve">免浆黑鱼片 </t>
  </si>
  <si>
    <t xml:space="preserve">鱿鱼筒（去皮） </t>
  </si>
  <si>
    <t xml:space="preserve">鱿鱼筒 </t>
  </si>
  <si>
    <t xml:space="preserve">鲩鱼（草鱼）腩 </t>
  </si>
  <si>
    <t>500G/只</t>
  </si>
  <si>
    <t xml:space="preserve">炸肉卷 </t>
  </si>
  <si>
    <t xml:space="preserve">太阳鱼 </t>
  </si>
  <si>
    <t xml:space="preserve">罗氏虾(无膏） </t>
  </si>
  <si>
    <t>15头</t>
  </si>
  <si>
    <t>罗氏虾（有膏、大只）</t>
  </si>
  <si>
    <t>12头</t>
  </si>
  <si>
    <t xml:space="preserve">濑尿虾 </t>
  </si>
  <si>
    <t>4斤/条</t>
  </si>
  <si>
    <t xml:space="preserve">九节虾 </t>
  </si>
  <si>
    <t>230G/条</t>
  </si>
  <si>
    <t xml:space="preserve">冻大黄花鱼(黄鱼) </t>
  </si>
  <si>
    <t>150G/只</t>
  </si>
  <si>
    <t xml:space="preserve">大闸蟹（小) </t>
  </si>
  <si>
    <t>100G/只</t>
  </si>
  <si>
    <t xml:space="preserve">花蟹 </t>
  </si>
  <si>
    <t xml:space="preserve">河虾 </t>
  </si>
  <si>
    <t xml:space="preserve">小龙虾（中） </t>
  </si>
  <si>
    <t xml:space="preserve">小龙虾（小） </t>
  </si>
  <si>
    <t xml:space="preserve">元贝（大） </t>
  </si>
  <si>
    <t xml:space="preserve">元贝（中） </t>
  </si>
  <si>
    <t xml:space="preserve">桂鱼 </t>
  </si>
  <si>
    <t>900G左右/条</t>
  </si>
  <si>
    <t xml:space="preserve">三文鱼骨 </t>
  </si>
  <si>
    <t xml:space="preserve">鱼丸 </t>
  </si>
  <si>
    <t xml:space="preserve">鲮鱼鱼滑 </t>
  </si>
  <si>
    <t>黄脚立（活）</t>
  </si>
  <si>
    <t>黄脚立（冰鲜）</t>
  </si>
  <si>
    <t>鲍鱼（10头）</t>
  </si>
  <si>
    <t>鲍鱼（8头）</t>
  </si>
  <si>
    <t>鲍鱼（12头）</t>
  </si>
  <si>
    <t>鲍鱼（6头）</t>
  </si>
  <si>
    <t>6头/斤</t>
  </si>
  <si>
    <t xml:space="preserve">花螺（小） </t>
  </si>
  <si>
    <t xml:space="preserve">花螺（大） </t>
  </si>
  <si>
    <t>36头/斤</t>
  </si>
  <si>
    <t>脆鲩肉</t>
  </si>
  <si>
    <t>脆肉皖（整条）</t>
  </si>
  <si>
    <t>5000G左右/条</t>
  </si>
  <si>
    <t xml:space="preserve">海鲈鱼 </t>
  </si>
  <si>
    <t>1350G/条</t>
  </si>
  <si>
    <t xml:space="preserve">青斑 </t>
  </si>
  <si>
    <t>700G/条</t>
  </si>
  <si>
    <t xml:space="preserve">沙尖鱼 </t>
  </si>
  <si>
    <t xml:space="preserve">鱿鱼仔（有羔） </t>
  </si>
  <si>
    <t>虾滑</t>
  </si>
  <si>
    <t>笋壳鱼</t>
  </si>
  <si>
    <t xml:space="preserve">石螺（切尾） </t>
  </si>
  <si>
    <t xml:space="preserve">缩骨鱼 </t>
  </si>
  <si>
    <t>900G/条</t>
  </si>
  <si>
    <t>墨鱼滑</t>
  </si>
  <si>
    <t>鱼泡</t>
  </si>
  <si>
    <t xml:space="preserve">墨鱼仔（去皮） </t>
  </si>
  <si>
    <t>脆肉罗非鱼（整条）</t>
  </si>
  <si>
    <t>1500G左右/条</t>
  </si>
  <si>
    <t xml:space="preserve">带子（大） </t>
  </si>
  <si>
    <t xml:space="preserve">螺肉 </t>
  </si>
  <si>
    <t>鱼籽</t>
  </si>
  <si>
    <t xml:space="preserve">秋刀鱼（大） </t>
  </si>
  <si>
    <t>600G/条</t>
  </si>
  <si>
    <t xml:space="preserve">美贝 </t>
  </si>
  <si>
    <t xml:space="preserve">田螺（切尾） </t>
  </si>
  <si>
    <t xml:space="preserve">珍珠斑 </t>
  </si>
  <si>
    <t xml:space="preserve">蟹柳 </t>
  </si>
  <si>
    <t xml:space="preserve">膏蟹 </t>
  </si>
  <si>
    <t>1500G/只</t>
  </si>
  <si>
    <r>
      <t>1</t>
    </r>
    <r>
      <rPr>
        <sz val="12"/>
        <rFont val="宋体"/>
        <family val="3"/>
        <charset val="134"/>
      </rPr>
      <t>年预计采购量</t>
    </r>
    <phoneticPr fontId="1" type="noConversion"/>
  </si>
  <si>
    <t>预计采购金额</t>
    <phoneticPr fontId="1" type="noConversion"/>
  </si>
  <si>
    <t>基准价</t>
    <phoneticPr fontId="1" type="noConversion"/>
  </si>
  <si>
    <t>2026年膳食物资（水产类）拟采购清单-肉菜市场清单品种</t>
    <phoneticPr fontId="1" type="noConversion"/>
  </si>
  <si>
    <t>1年预计采购量</t>
    <phoneticPr fontId="1" type="noConversion"/>
  </si>
  <si>
    <t>合计</t>
    <phoneticPr fontId="1" type="noConversion"/>
  </si>
  <si>
    <t>菜篮子零售价</t>
    <phoneticPr fontId="1" type="noConversion"/>
  </si>
  <si>
    <t>备注：基准价为采购人过往2年供货平均价（供货价是肉菜市场零售价下浮15%-18%）</t>
    <phoneticPr fontId="1" type="noConversion"/>
  </si>
  <si>
    <r>
      <t>2026</t>
    </r>
    <r>
      <rPr>
        <b/>
        <sz val="12"/>
        <rFont val="宋体"/>
        <family val="3"/>
        <charset val="134"/>
      </rPr>
      <t>年膳食物资（水产类）拟采购清单</t>
    </r>
    <r>
      <rPr>
        <b/>
        <sz val="12"/>
        <rFont val="Calibri"/>
        <family val="2"/>
      </rPr>
      <t>--</t>
    </r>
    <r>
      <rPr>
        <b/>
        <sz val="12"/>
        <rFont val="宋体"/>
        <family val="3"/>
        <charset val="134"/>
      </rPr>
      <t>菜篮子清单品种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</si>
</sst>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_);[Red]\(0\)"/>
    <numFmt numFmtId="178" formatCode="0_ "/>
    <numFmt numFmtId="179" formatCode="0.00_);[Red]\(0.00\)"/>
  </numFmts>
  <fonts count="8" x14ac:knownFonts="1">
    <font>
      <sz val="12"/>
      <name val="Calibri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Calibri"/>
      <family val="2"/>
    </font>
    <font>
      <b/>
      <sz val="12"/>
      <name val="Calibri"/>
      <family val="2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2" borderId="1" xfId="0" applyFill="1" applyBorder="1"/>
    <xf numFmtId="178" fontId="0" fillId="2" borderId="1" xfId="0" applyNumberFormat="1" applyFill="1" applyBorder="1"/>
    <xf numFmtId="178" fontId="0" fillId="2" borderId="0" xfId="0" applyNumberFormat="1" applyFill="1"/>
    <xf numFmtId="179" fontId="0" fillId="2" borderId="0" xfId="0" applyNumberFormat="1" applyFill="1"/>
    <xf numFmtId="179" fontId="2" fillId="2" borderId="1" xfId="0" applyNumberFormat="1" applyFont="1" applyFill="1" applyBorder="1"/>
    <xf numFmtId="179" fontId="2" fillId="2" borderId="0" xfId="0" applyNumberFormat="1" applyFont="1" applyFill="1"/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0" borderId="0" xfId="0" applyFont="1"/>
    <xf numFmtId="0" fontId="6" fillId="0" borderId="0" xfId="0" applyFont="1"/>
    <xf numFmtId="0" fontId="6" fillId="0" borderId="1" xfId="0" applyFont="1" applyBorder="1"/>
    <xf numFmtId="177" fontId="6" fillId="0" borderId="1" xfId="0" applyNumberFormat="1" applyFont="1" applyBorder="1"/>
    <xf numFmtId="179" fontId="6" fillId="0" borderId="1" xfId="0" applyNumberFormat="1" applyFont="1" applyBorder="1"/>
    <xf numFmtId="177" fontId="6" fillId="0" borderId="0" xfId="0" applyNumberFormat="1" applyFont="1"/>
    <xf numFmtId="179" fontId="6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/>
    <xf numFmtId="0" fontId="0" fillId="2" borderId="1" xfId="0" applyFill="1" applyBorder="1" applyAlignment="1">
      <alignment horizontal="center"/>
    </xf>
    <xf numFmtId="178" fontId="3" fillId="2" borderId="1" xfId="0" applyNumberFormat="1" applyFont="1" applyFill="1" applyBorder="1" applyAlignment="1">
      <alignment horizontal="center"/>
    </xf>
    <xf numFmtId="179" fontId="2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7" fillId="0" borderId="3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01"/>
  <sheetViews>
    <sheetView workbookViewId="0">
      <selection activeCell="C106" sqref="C106"/>
    </sheetView>
  </sheetViews>
  <sheetFormatPr defaultRowHeight="16.2" customHeight="1" x14ac:dyDescent="0.15"/>
  <cols>
    <col min="1" max="1" width="8.796875" style="18"/>
    <col min="2" max="2" width="24.69921875" style="11" customWidth="1"/>
    <col min="3" max="3" width="10.69921875" style="11" customWidth="1"/>
    <col min="4" max="4" width="8.796875" style="18"/>
    <col min="5" max="5" width="15.69921875" style="15" customWidth="1"/>
    <col min="6" max="6" width="8.796875" style="16"/>
    <col min="7" max="7" width="16.3984375" style="16" customWidth="1"/>
    <col min="8" max="16384" width="8.796875" style="11"/>
  </cols>
  <sheetData>
    <row r="1" spans="1:7" s="10" customFormat="1" ht="25.2" customHeight="1" x14ac:dyDescent="0.25">
      <c r="A1" s="9" t="s">
        <v>160</v>
      </c>
      <c r="B1" s="9"/>
      <c r="C1" s="9"/>
      <c r="D1" s="9"/>
      <c r="E1" s="9"/>
      <c r="F1" s="9"/>
      <c r="G1" s="9"/>
    </row>
    <row r="2" spans="1:7" s="22" customFormat="1" ht="16.2" customHeight="1" x14ac:dyDescent="0.3">
      <c r="A2" s="19" t="s">
        <v>81</v>
      </c>
      <c r="B2" s="19" t="s">
        <v>0</v>
      </c>
      <c r="C2" s="19" t="s">
        <v>1</v>
      </c>
      <c r="D2" s="19" t="s">
        <v>2</v>
      </c>
      <c r="E2" s="20" t="s">
        <v>161</v>
      </c>
      <c r="F2" s="21" t="s">
        <v>159</v>
      </c>
      <c r="G2" s="21" t="s">
        <v>158</v>
      </c>
    </row>
    <row r="3" spans="1:7" ht="16.2" customHeight="1" x14ac:dyDescent="0.15">
      <c r="A3" s="17">
        <v>1</v>
      </c>
      <c r="B3" s="12" t="s">
        <v>8</v>
      </c>
      <c r="C3" s="12" t="s">
        <v>82</v>
      </c>
      <c r="D3" s="17" t="s">
        <v>4</v>
      </c>
      <c r="E3" s="13">
        <f>29049*1.15</f>
        <v>33406.35</v>
      </c>
      <c r="F3" s="14">
        <v>25.872213329202385</v>
      </c>
      <c r="G3" s="14">
        <f>E3*F3</f>
        <v>864296.21375</v>
      </c>
    </row>
    <row r="4" spans="1:7" ht="16.2" customHeight="1" x14ac:dyDescent="0.15">
      <c r="A4" s="17">
        <v>2</v>
      </c>
      <c r="B4" s="12" t="s">
        <v>3</v>
      </c>
      <c r="C4" s="12" t="s">
        <v>83</v>
      </c>
      <c r="D4" s="17" t="s">
        <v>4</v>
      </c>
      <c r="E4" s="13">
        <f>8657.8*1.15</f>
        <v>9956.4699999999975</v>
      </c>
      <c r="F4" s="14">
        <v>21.398680958211095</v>
      </c>
      <c r="G4" s="14">
        <f t="shared" ref="G4:G67" si="0">E4*F4</f>
        <v>213055.32499999998</v>
      </c>
    </row>
    <row r="5" spans="1:7" ht="16.2" customHeight="1" x14ac:dyDescent="0.15">
      <c r="A5" s="17">
        <v>3</v>
      </c>
      <c r="B5" s="12" t="s">
        <v>9</v>
      </c>
      <c r="C5" s="12" t="s">
        <v>84</v>
      </c>
      <c r="D5" s="17" t="s">
        <v>4</v>
      </c>
      <c r="E5" s="13">
        <f>3265.2*1.15</f>
        <v>3754.9799999999996</v>
      </c>
      <c r="F5" s="14">
        <v>32.521889930172733</v>
      </c>
      <c r="G5" s="14">
        <f t="shared" si="0"/>
        <v>122119.04625</v>
      </c>
    </row>
    <row r="6" spans="1:7" ht="16.2" customHeight="1" x14ac:dyDescent="0.15">
      <c r="A6" s="17">
        <v>4</v>
      </c>
      <c r="B6" s="12" t="s">
        <v>85</v>
      </c>
      <c r="C6" s="12" t="s">
        <v>86</v>
      </c>
      <c r="D6" s="17" t="s">
        <v>4</v>
      </c>
      <c r="E6" s="13">
        <f>330*1.15</f>
        <v>379.49999999999994</v>
      </c>
      <c r="F6" s="14">
        <v>20.045833333333334</v>
      </c>
      <c r="G6" s="14">
        <f t="shared" si="0"/>
        <v>7607.3937499999993</v>
      </c>
    </row>
    <row r="7" spans="1:7" ht="16.2" customHeight="1" x14ac:dyDescent="0.15">
      <c r="A7" s="17">
        <v>5</v>
      </c>
      <c r="B7" s="12" t="s">
        <v>87</v>
      </c>
      <c r="C7" s="12" t="s">
        <v>15</v>
      </c>
      <c r="D7" s="17" t="s">
        <v>4</v>
      </c>
      <c r="E7" s="13">
        <f>19040.2*1.15</f>
        <v>21896.23</v>
      </c>
      <c r="F7" s="14">
        <v>20.076861587588365</v>
      </c>
      <c r="G7" s="14">
        <f t="shared" si="0"/>
        <v>439607.57899999997</v>
      </c>
    </row>
    <row r="8" spans="1:7" ht="16.2" customHeight="1" x14ac:dyDescent="0.15">
      <c r="A8" s="17">
        <v>6</v>
      </c>
      <c r="B8" s="12" t="s">
        <v>10</v>
      </c>
      <c r="C8" s="12" t="s">
        <v>75</v>
      </c>
      <c r="D8" s="17" t="s">
        <v>4</v>
      </c>
      <c r="E8" s="13">
        <f>14142.4*1.15</f>
        <v>16263.759999999998</v>
      </c>
      <c r="F8" s="14">
        <v>19.432658176829957</v>
      </c>
      <c r="G8" s="14">
        <f t="shared" si="0"/>
        <v>316048.08874999994</v>
      </c>
    </row>
    <row r="9" spans="1:7" ht="16.2" customHeight="1" x14ac:dyDescent="0.15">
      <c r="A9" s="17">
        <v>7</v>
      </c>
      <c r="B9" s="12" t="s">
        <v>88</v>
      </c>
      <c r="C9" s="12" t="s">
        <v>21</v>
      </c>
      <c r="D9" s="17" t="s">
        <v>4</v>
      </c>
      <c r="E9" s="13">
        <f>6647.25*1.1</f>
        <v>7311.9750000000004</v>
      </c>
      <c r="F9" s="14">
        <v>27.081954943773741</v>
      </c>
      <c r="G9" s="14">
        <f t="shared" si="0"/>
        <v>198022.57750000001</v>
      </c>
    </row>
    <row r="10" spans="1:7" ht="16.2" customHeight="1" x14ac:dyDescent="0.15">
      <c r="A10" s="17">
        <v>8</v>
      </c>
      <c r="B10" s="12" t="s">
        <v>89</v>
      </c>
      <c r="C10" s="12" t="s">
        <v>13</v>
      </c>
      <c r="D10" s="17" t="s">
        <v>4</v>
      </c>
      <c r="E10" s="13">
        <f>2006.8*1.1</f>
        <v>2207.48</v>
      </c>
      <c r="F10" s="14">
        <v>21.978403428343633</v>
      </c>
      <c r="G10" s="14">
        <f t="shared" si="0"/>
        <v>48516.886000000006</v>
      </c>
    </row>
    <row r="11" spans="1:7" ht="16.2" customHeight="1" x14ac:dyDescent="0.15">
      <c r="A11" s="17">
        <v>9</v>
      </c>
      <c r="B11" s="12" t="s">
        <v>59</v>
      </c>
      <c r="C11" s="12"/>
      <c r="D11" s="17" t="s">
        <v>4</v>
      </c>
      <c r="E11" s="13">
        <f>1627.5*1.1</f>
        <v>1790.2500000000002</v>
      </c>
      <c r="F11" s="14">
        <v>22.868460829493088</v>
      </c>
      <c r="G11" s="14">
        <f t="shared" si="0"/>
        <v>40940.26200000001</v>
      </c>
    </row>
    <row r="12" spans="1:7" ht="16.2" customHeight="1" x14ac:dyDescent="0.15">
      <c r="A12" s="17">
        <v>10</v>
      </c>
      <c r="B12" s="12" t="s">
        <v>22</v>
      </c>
      <c r="C12" s="12"/>
      <c r="D12" s="17" t="s">
        <v>4</v>
      </c>
      <c r="E12" s="13">
        <f>5385.9*1.1</f>
        <v>5924.49</v>
      </c>
      <c r="F12" s="14">
        <v>21.426640858538036</v>
      </c>
      <c r="G12" s="14">
        <f t="shared" si="0"/>
        <v>126941.9195</v>
      </c>
    </row>
    <row r="13" spans="1:7" ht="16.2" customHeight="1" x14ac:dyDescent="0.15">
      <c r="A13" s="17">
        <v>11</v>
      </c>
      <c r="B13" s="12" t="s">
        <v>90</v>
      </c>
      <c r="C13" s="12"/>
      <c r="D13" s="17" t="s">
        <v>4</v>
      </c>
      <c r="E13" s="13">
        <f>4414.75*1.1</f>
        <v>4856.2250000000004</v>
      </c>
      <c r="F13" s="14">
        <v>14.705676425618664</v>
      </c>
      <c r="G13" s="14">
        <f t="shared" si="0"/>
        <v>71414.073499999999</v>
      </c>
    </row>
    <row r="14" spans="1:7" ht="16.2" customHeight="1" x14ac:dyDescent="0.15">
      <c r="A14" s="17">
        <v>12</v>
      </c>
      <c r="B14" s="12" t="s">
        <v>7</v>
      </c>
      <c r="C14" s="12" t="s">
        <v>91</v>
      </c>
      <c r="D14" s="17" t="s">
        <v>4</v>
      </c>
      <c r="E14" s="13">
        <f>3914.465*1.1</f>
        <v>4305.9115000000002</v>
      </c>
      <c r="F14" s="14">
        <v>16.085090810621629</v>
      </c>
      <c r="G14" s="14">
        <f t="shared" si="0"/>
        <v>69260.977499999994</v>
      </c>
    </row>
    <row r="15" spans="1:7" ht="16.2" customHeight="1" x14ac:dyDescent="0.15">
      <c r="A15" s="17">
        <v>13</v>
      </c>
      <c r="B15" s="12" t="s">
        <v>92</v>
      </c>
      <c r="C15" s="12"/>
      <c r="D15" s="17" t="s">
        <v>4</v>
      </c>
      <c r="E15" s="13">
        <f>2470.7*1.1</f>
        <v>2717.77</v>
      </c>
      <c r="F15" s="14">
        <v>20.201461124377708</v>
      </c>
      <c r="G15" s="14">
        <f t="shared" si="0"/>
        <v>54902.925000000003</v>
      </c>
    </row>
    <row r="16" spans="1:7" ht="16.2" customHeight="1" x14ac:dyDescent="0.15">
      <c r="A16" s="17">
        <v>14</v>
      </c>
      <c r="B16" s="12" t="s">
        <v>93</v>
      </c>
      <c r="C16" s="12" t="s">
        <v>75</v>
      </c>
      <c r="D16" s="17" t="s">
        <v>4</v>
      </c>
      <c r="E16" s="13">
        <f>2720.3*1.1</f>
        <v>2992.3300000000004</v>
      </c>
      <c r="F16" s="14">
        <v>18.071256846671325</v>
      </c>
      <c r="G16" s="14">
        <f t="shared" si="0"/>
        <v>54075.164000000012</v>
      </c>
    </row>
    <row r="17" spans="1:7" ht="16.2" customHeight="1" x14ac:dyDescent="0.15">
      <c r="A17" s="17">
        <v>15</v>
      </c>
      <c r="B17" s="12" t="s">
        <v>94</v>
      </c>
      <c r="C17" s="12" t="s">
        <v>95</v>
      </c>
      <c r="D17" s="17" t="s">
        <v>4</v>
      </c>
      <c r="E17" s="13">
        <f>1057.15*1.1</f>
        <v>1162.8650000000002</v>
      </c>
      <c r="F17" s="14">
        <v>44.194267606299952</v>
      </c>
      <c r="G17" s="14">
        <f t="shared" si="0"/>
        <v>51391.967000000004</v>
      </c>
    </row>
    <row r="18" spans="1:7" ht="16.2" customHeight="1" x14ac:dyDescent="0.15">
      <c r="A18" s="17">
        <v>16</v>
      </c>
      <c r="B18" s="12" t="s">
        <v>18</v>
      </c>
      <c r="C18" s="12" t="s">
        <v>95</v>
      </c>
      <c r="D18" s="17" t="s">
        <v>4</v>
      </c>
      <c r="E18" s="13">
        <f>96.65*1.1</f>
        <v>106.31500000000001</v>
      </c>
      <c r="F18" s="14">
        <v>46.043921365752716</v>
      </c>
      <c r="G18" s="14">
        <f t="shared" si="0"/>
        <v>4895.1595000000007</v>
      </c>
    </row>
    <row r="19" spans="1:7" ht="16.2" customHeight="1" x14ac:dyDescent="0.15">
      <c r="A19" s="17">
        <v>17</v>
      </c>
      <c r="B19" s="12" t="s">
        <v>96</v>
      </c>
      <c r="C19" s="12" t="s">
        <v>97</v>
      </c>
      <c r="D19" s="17" t="s">
        <v>4</v>
      </c>
      <c r="E19" s="13">
        <f>9.5*1.1</f>
        <v>10.450000000000001</v>
      </c>
      <c r="F19" s="14">
        <v>54.757894736842111</v>
      </c>
      <c r="G19" s="14">
        <f t="shared" si="0"/>
        <v>572.22000000000014</v>
      </c>
    </row>
    <row r="20" spans="1:7" ht="16.2" customHeight="1" x14ac:dyDescent="0.15">
      <c r="A20" s="17">
        <v>18</v>
      </c>
      <c r="B20" s="12" t="s">
        <v>26</v>
      </c>
      <c r="C20" s="12" t="s">
        <v>80</v>
      </c>
      <c r="D20" s="17" t="s">
        <v>4</v>
      </c>
      <c r="E20" s="13">
        <f>2293.4*1.1</f>
        <v>2522.7400000000002</v>
      </c>
      <c r="F20" s="14">
        <v>18.138174762361558</v>
      </c>
      <c r="G20" s="14">
        <f t="shared" si="0"/>
        <v>45757.899000000005</v>
      </c>
    </row>
    <row r="21" spans="1:7" ht="16.2" customHeight="1" x14ac:dyDescent="0.15">
      <c r="A21" s="17">
        <v>19</v>
      </c>
      <c r="B21" s="12" t="s">
        <v>27</v>
      </c>
      <c r="C21" s="12" t="s">
        <v>65</v>
      </c>
      <c r="D21" s="17" t="s">
        <v>4</v>
      </c>
      <c r="E21" s="13">
        <f>1943.3*1.1</f>
        <v>2137.63</v>
      </c>
      <c r="F21" s="14">
        <v>20.055076416405083</v>
      </c>
      <c r="G21" s="14">
        <f t="shared" si="0"/>
        <v>42870.332999999999</v>
      </c>
    </row>
    <row r="22" spans="1:7" ht="16.2" customHeight="1" x14ac:dyDescent="0.15">
      <c r="A22" s="17">
        <v>20</v>
      </c>
      <c r="B22" s="12" t="s">
        <v>12</v>
      </c>
      <c r="C22" s="12" t="s">
        <v>13</v>
      </c>
      <c r="D22" s="17" t="s">
        <v>14</v>
      </c>
      <c r="E22" s="13">
        <f>4443.5*1.1</f>
        <v>4887.8500000000004</v>
      </c>
      <c r="F22" s="14">
        <v>7.9314538089343989</v>
      </c>
      <c r="G22" s="14">
        <f t="shared" si="0"/>
        <v>38767.756500000003</v>
      </c>
    </row>
    <row r="23" spans="1:7" ht="16.2" customHeight="1" x14ac:dyDescent="0.15">
      <c r="A23" s="17">
        <v>21</v>
      </c>
      <c r="B23" s="12" t="s">
        <v>30</v>
      </c>
      <c r="C23" s="12" t="s">
        <v>21</v>
      </c>
      <c r="D23" s="17" t="s">
        <v>14</v>
      </c>
      <c r="E23" s="13">
        <f>1312*1.1</f>
        <v>1443.2</v>
      </c>
      <c r="F23" s="14">
        <v>5.6775000000000002</v>
      </c>
      <c r="G23" s="14">
        <f t="shared" si="0"/>
        <v>8193.768</v>
      </c>
    </row>
    <row r="24" spans="1:7" ht="16.2" customHeight="1" x14ac:dyDescent="0.15">
      <c r="A24" s="17">
        <v>22</v>
      </c>
      <c r="B24" s="12" t="s">
        <v>98</v>
      </c>
      <c r="C24" s="12" t="s">
        <v>38</v>
      </c>
      <c r="D24" s="17" t="s">
        <v>4</v>
      </c>
      <c r="E24" s="13">
        <f>725.1*1.1</f>
        <v>797.61000000000013</v>
      </c>
      <c r="F24" s="14">
        <v>40.071714246310854</v>
      </c>
      <c r="G24" s="14">
        <f t="shared" si="0"/>
        <v>31961.600000000006</v>
      </c>
    </row>
    <row r="25" spans="1:7" ht="16.2" customHeight="1" x14ac:dyDescent="0.15">
      <c r="A25" s="17">
        <v>23</v>
      </c>
      <c r="B25" s="12" t="s">
        <v>20</v>
      </c>
      <c r="C25" s="12" t="s">
        <v>99</v>
      </c>
      <c r="D25" s="17" t="s">
        <v>4</v>
      </c>
      <c r="E25" s="13">
        <f>2724*1.1</f>
        <v>2996.4</v>
      </c>
      <c r="F25" s="14">
        <v>10.301795154185021</v>
      </c>
      <c r="G25" s="14">
        <f t="shared" si="0"/>
        <v>30868.298999999995</v>
      </c>
    </row>
    <row r="26" spans="1:7" ht="16.2" customHeight="1" x14ac:dyDescent="0.15">
      <c r="A26" s="17">
        <v>24</v>
      </c>
      <c r="B26" s="12" t="s">
        <v>100</v>
      </c>
      <c r="C26" s="12" t="s">
        <v>23</v>
      </c>
      <c r="D26" s="17" t="s">
        <v>4</v>
      </c>
      <c r="E26" s="13">
        <f>375.4*1.1</f>
        <v>412.94</v>
      </c>
      <c r="F26" s="14">
        <v>57.724786893979754</v>
      </c>
      <c r="G26" s="14">
        <f t="shared" si="0"/>
        <v>23836.873499999998</v>
      </c>
    </row>
    <row r="27" spans="1:7" ht="16.2" customHeight="1" x14ac:dyDescent="0.15">
      <c r="A27" s="17">
        <v>25</v>
      </c>
      <c r="B27" s="12" t="s">
        <v>16</v>
      </c>
      <c r="C27" s="12" t="s">
        <v>101</v>
      </c>
      <c r="D27" s="17" t="s">
        <v>4</v>
      </c>
      <c r="E27" s="13">
        <f>851.8*1.1</f>
        <v>936.98</v>
      </c>
      <c r="F27" s="14">
        <v>23.354701807936138</v>
      </c>
      <c r="G27" s="14">
        <f t="shared" si="0"/>
        <v>21882.888500000005</v>
      </c>
    </row>
    <row r="28" spans="1:7" ht="16.2" customHeight="1" x14ac:dyDescent="0.15">
      <c r="A28" s="17">
        <v>26</v>
      </c>
      <c r="B28" s="12" t="s">
        <v>102</v>
      </c>
      <c r="C28" s="12" t="s">
        <v>63</v>
      </c>
      <c r="D28" s="17" t="s">
        <v>4</v>
      </c>
      <c r="E28" s="13">
        <f>630.85*1.1</f>
        <v>693.93500000000006</v>
      </c>
      <c r="F28" s="14">
        <v>31.202052785923751</v>
      </c>
      <c r="G28" s="14">
        <f t="shared" si="0"/>
        <v>21652.196500000002</v>
      </c>
    </row>
    <row r="29" spans="1:7" ht="16.2" customHeight="1" x14ac:dyDescent="0.15">
      <c r="A29" s="17">
        <v>27</v>
      </c>
      <c r="B29" s="12" t="s">
        <v>57</v>
      </c>
      <c r="C29" s="12" t="s">
        <v>103</v>
      </c>
      <c r="D29" s="17" t="s">
        <v>14</v>
      </c>
      <c r="E29" s="13">
        <f>1041.5*1.1</f>
        <v>1145.6500000000001</v>
      </c>
      <c r="F29" s="14">
        <v>16.442472395583291</v>
      </c>
      <c r="G29" s="14">
        <f t="shared" si="0"/>
        <v>18837.318499999998</v>
      </c>
    </row>
    <row r="30" spans="1:7" ht="16.2" customHeight="1" x14ac:dyDescent="0.15">
      <c r="A30" s="17">
        <v>28</v>
      </c>
      <c r="B30" s="12" t="s">
        <v>104</v>
      </c>
      <c r="C30" s="12" t="s">
        <v>105</v>
      </c>
      <c r="D30" s="17" t="s">
        <v>14</v>
      </c>
      <c r="E30" s="13">
        <f>394.5*1.1</f>
        <v>433.95000000000005</v>
      </c>
      <c r="F30" s="14">
        <v>13.01</v>
      </c>
      <c r="G30" s="14">
        <f t="shared" si="0"/>
        <v>5645.6895000000004</v>
      </c>
    </row>
    <row r="31" spans="1:7" ht="16.2" customHeight="1" x14ac:dyDescent="0.15">
      <c r="A31" s="17">
        <v>29</v>
      </c>
      <c r="B31" s="12" t="s">
        <v>45</v>
      </c>
      <c r="C31" s="12" t="s">
        <v>80</v>
      </c>
      <c r="D31" s="17" t="s">
        <v>4</v>
      </c>
      <c r="E31" s="13">
        <f>445*1.1</f>
        <v>489.50000000000006</v>
      </c>
      <c r="F31" s="14">
        <v>36.789820224719101</v>
      </c>
      <c r="G31" s="14">
        <f t="shared" si="0"/>
        <v>18008.617000000002</v>
      </c>
    </row>
    <row r="32" spans="1:7" ht="16.2" customHeight="1" x14ac:dyDescent="0.15">
      <c r="A32" s="17">
        <v>30</v>
      </c>
      <c r="B32" s="12" t="s">
        <v>106</v>
      </c>
      <c r="C32" s="12" t="s">
        <v>103</v>
      </c>
      <c r="D32" s="17" t="s">
        <v>4</v>
      </c>
      <c r="E32" s="13">
        <f>236.35*1.1</f>
        <v>259.98500000000001</v>
      </c>
      <c r="F32" s="14">
        <v>65.871906071504128</v>
      </c>
      <c r="G32" s="14">
        <f t="shared" si="0"/>
        <v>17125.7075</v>
      </c>
    </row>
    <row r="33" spans="1:7" ht="16.2" customHeight="1" x14ac:dyDescent="0.15">
      <c r="A33" s="17">
        <v>31</v>
      </c>
      <c r="B33" s="12" t="s">
        <v>107</v>
      </c>
      <c r="C33" s="12"/>
      <c r="D33" s="17" t="s">
        <v>4</v>
      </c>
      <c r="E33" s="13">
        <f>407.5*1.1</f>
        <v>448.25000000000006</v>
      </c>
      <c r="F33" s="14">
        <v>37.542883435582823</v>
      </c>
      <c r="G33" s="14">
        <f t="shared" si="0"/>
        <v>16828.597500000003</v>
      </c>
    </row>
    <row r="34" spans="1:7" ht="16.2" customHeight="1" x14ac:dyDescent="0.15">
      <c r="A34" s="17">
        <v>32</v>
      </c>
      <c r="B34" s="12" t="s">
        <v>24</v>
      </c>
      <c r="C34" s="12" t="s">
        <v>25</v>
      </c>
      <c r="D34" s="17" t="s">
        <v>4</v>
      </c>
      <c r="E34" s="13">
        <f>661.45*1.1</f>
        <v>727.59500000000014</v>
      </c>
      <c r="F34" s="14">
        <v>20.376324741099101</v>
      </c>
      <c r="G34" s="14">
        <f t="shared" si="0"/>
        <v>14825.712000000003</v>
      </c>
    </row>
    <row r="35" spans="1:7" ht="16.2" customHeight="1" x14ac:dyDescent="0.15">
      <c r="A35" s="17">
        <v>33</v>
      </c>
      <c r="B35" s="12" t="s">
        <v>108</v>
      </c>
      <c r="C35" s="12" t="s">
        <v>19</v>
      </c>
      <c r="D35" s="17" t="s">
        <v>4</v>
      </c>
      <c r="E35" s="13">
        <f>488.45*1.1</f>
        <v>537.29500000000007</v>
      </c>
      <c r="F35" s="14">
        <v>26.381891698229094</v>
      </c>
      <c r="G35" s="14">
        <f t="shared" si="0"/>
        <v>14174.858500000002</v>
      </c>
    </row>
    <row r="36" spans="1:7" ht="16.2" customHeight="1" x14ac:dyDescent="0.15">
      <c r="A36" s="17">
        <v>34</v>
      </c>
      <c r="B36" s="12" t="s">
        <v>109</v>
      </c>
      <c r="C36" s="12" t="s">
        <v>33</v>
      </c>
      <c r="D36" s="17" t="s">
        <v>4</v>
      </c>
      <c r="E36" s="13">
        <f>661.2*1.1</f>
        <v>727.32000000000016</v>
      </c>
      <c r="F36" s="14">
        <v>18.099523593466426</v>
      </c>
      <c r="G36" s="14">
        <f t="shared" si="0"/>
        <v>13164.145500000004</v>
      </c>
    </row>
    <row r="37" spans="1:7" ht="16.2" customHeight="1" x14ac:dyDescent="0.15">
      <c r="A37" s="17">
        <v>35</v>
      </c>
      <c r="B37" s="12" t="s">
        <v>36</v>
      </c>
      <c r="C37" s="12" t="s">
        <v>66</v>
      </c>
      <c r="D37" s="17" t="s">
        <v>4</v>
      </c>
      <c r="E37" s="13">
        <f>460.65*1.1</f>
        <v>506.71500000000003</v>
      </c>
      <c r="F37" s="14">
        <v>23.205470530771738</v>
      </c>
      <c r="G37" s="14">
        <f t="shared" si="0"/>
        <v>11758.560000000001</v>
      </c>
    </row>
    <row r="38" spans="1:7" ht="16.2" customHeight="1" x14ac:dyDescent="0.15">
      <c r="A38" s="17">
        <v>36</v>
      </c>
      <c r="B38" s="12" t="s">
        <v>110</v>
      </c>
      <c r="C38" s="12" t="s">
        <v>5</v>
      </c>
      <c r="D38" s="17" t="s">
        <v>14</v>
      </c>
      <c r="E38" s="13">
        <f>445.5*1.1</f>
        <v>490.05</v>
      </c>
      <c r="F38" s="14">
        <v>23.09997755331089</v>
      </c>
      <c r="G38" s="14">
        <f t="shared" si="0"/>
        <v>11320.144000000002</v>
      </c>
    </row>
    <row r="39" spans="1:7" ht="16.2" customHeight="1" x14ac:dyDescent="0.15">
      <c r="A39" s="17">
        <v>37</v>
      </c>
      <c r="B39" s="12" t="s">
        <v>111</v>
      </c>
      <c r="C39" s="12" t="s">
        <v>42</v>
      </c>
      <c r="D39" s="17" t="s">
        <v>14</v>
      </c>
      <c r="E39" s="13">
        <f>640*1.1</f>
        <v>704</v>
      </c>
      <c r="F39" s="14">
        <v>14.453226562500001</v>
      </c>
      <c r="G39" s="14">
        <f t="shared" si="0"/>
        <v>10175.0715</v>
      </c>
    </row>
    <row r="40" spans="1:7" ht="16.2" customHeight="1" x14ac:dyDescent="0.15">
      <c r="A40" s="17">
        <v>38</v>
      </c>
      <c r="B40" s="12" t="s">
        <v>32</v>
      </c>
      <c r="C40" s="12" t="s">
        <v>73</v>
      </c>
      <c r="D40" s="17" t="s">
        <v>4</v>
      </c>
      <c r="E40" s="13">
        <f>414.5*1.1</f>
        <v>455.95000000000005</v>
      </c>
      <c r="F40" s="14">
        <v>23.905042219541613</v>
      </c>
      <c r="G40" s="14">
        <f t="shared" si="0"/>
        <v>10899.503999999999</v>
      </c>
    </row>
    <row r="41" spans="1:7" ht="16.2" customHeight="1" x14ac:dyDescent="0.15">
      <c r="A41" s="17">
        <v>39</v>
      </c>
      <c r="B41" s="12" t="s">
        <v>112</v>
      </c>
      <c r="C41" s="12" t="s">
        <v>113</v>
      </c>
      <c r="D41" s="17" t="s">
        <v>4</v>
      </c>
      <c r="E41" s="13">
        <f>246.7*1.1</f>
        <v>271.37</v>
      </c>
      <c r="F41" s="14">
        <v>38.063052290231049</v>
      </c>
      <c r="G41" s="14">
        <f t="shared" si="0"/>
        <v>10329.1705</v>
      </c>
    </row>
    <row r="42" spans="1:7" ht="16.2" customHeight="1" x14ac:dyDescent="0.15">
      <c r="A42" s="17">
        <v>40</v>
      </c>
      <c r="B42" s="12" t="s">
        <v>114</v>
      </c>
      <c r="C42" s="12"/>
      <c r="D42" s="17" t="s">
        <v>4</v>
      </c>
      <c r="E42" s="13">
        <f>726.8*1.1</f>
        <v>799.48</v>
      </c>
      <c r="F42" s="14">
        <v>12.06762520638415</v>
      </c>
      <c r="G42" s="14">
        <f t="shared" si="0"/>
        <v>9647.8250000000007</v>
      </c>
    </row>
    <row r="43" spans="1:7" ht="16.2" customHeight="1" x14ac:dyDescent="0.15">
      <c r="A43" s="17">
        <v>41</v>
      </c>
      <c r="B43" s="12" t="s">
        <v>115</v>
      </c>
      <c r="C43" s="12"/>
      <c r="D43" s="17" t="s">
        <v>4</v>
      </c>
      <c r="E43" s="13">
        <f>423.25*1.05</f>
        <v>444.41250000000002</v>
      </c>
      <c r="F43" s="14">
        <v>20.680224453632608</v>
      </c>
      <c r="G43" s="14">
        <f t="shared" si="0"/>
        <v>9190.5502500000021</v>
      </c>
    </row>
    <row r="44" spans="1:7" ht="16.2" customHeight="1" x14ac:dyDescent="0.15">
      <c r="A44" s="17">
        <v>42</v>
      </c>
      <c r="B44" s="12" t="s">
        <v>116</v>
      </c>
      <c r="C44" s="12"/>
      <c r="D44" s="17" t="s">
        <v>4</v>
      </c>
      <c r="E44" s="13">
        <f>427.1*1.05</f>
        <v>448.45500000000004</v>
      </c>
      <c r="F44" s="14">
        <v>19.820545539686254</v>
      </c>
      <c r="G44" s="14">
        <f t="shared" si="0"/>
        <v>8888.6227500000005</v>
      </c>
    </row>
    <row r="45" spans="1:7" ht="16.2" customHeight="1" x14ac:dyDescent="0.15">
      <c r="A45" s="17">
        <v>43</v>
      </c>
      <c r="B45" s="12" t="s">
        <v>117</v>
      </c>
      <c r="C45" s="12" t="s">
        <v>75</v>
      </c>
      <c r="D45" s="17" t="s">
        <v>4</v>
      </c>
      <c r="E45" s="13">
        <f>207.7*1.05</f>
        <v>218.08500000000001</v>
      </c>
      <c r="F45" s="14">
        <v>31.159990370727012</v>
      </c>
      <c r="G45" s="14">
        <f t="shared" si="0"/>
        <v>6795.5265000000009</v>
      </c>
    </row>
    <row r="46" spans="1:7" ht="16.2" customHeight="1" x14ac:dyDescent="0.15">
      <c r="A46" s="17">
        <v>44</v>
      </c>
      <c r="B46" s="12" t="s">
        <v>118</v>
      </c>
      <c r="C46" s="12" t="s">
        <v>75</v>
      </c>
      <c r="D46" s="17" t="s">
        <v>4</v>
      </c>
      <c r="E46" s="13">
        <f>120.65*1.05</f>
        <v>126.6825</v>
      </c>
      <c r="F46" s="14">
        <v>27.639079983423127</v>
      </c>
      <c r="G46" s="14">
        <f t="shared" si="0"/>
        <v>3501.3877500000003</v>
      </c>
    </row>
    <row r="47" spans="1:7" ht="16.2" customHeight="1" x14ac:dyDescent="0.15">
      <c r="A47" s="17">
        <v>45</v>
      </c>
      <c r="B47" s="12" t="s">
        <v>6</v>
      </c>
      <c r="C47" s="12" t="s">
        <v>67</v>
      </c>
      <c r="D47" s="17" t="s">
        <v>4</v>
      </c>
      <c r="E47" s="13">
        <f>760.65*1.05</f>
        <v>798.6825</v>
      </c>
      <c r="F47" s="14">
        <v>8.2005390126865176</v>
      </c>
      <c r="G47" s="14">
        <f t="shared" si="0"/>
        <v>6549.6269999999995</v>
      </c>
    </row>
    <row r="48" spans="1:7" ht="16.2" customHeight="1" x14ac:dyDescent="0.15">
      <c r="A48" s="17">
        <v>46</v>
      </c>
      <c r="B48" s="12" t="s">
        <v>119</v>
      </c>
      <c r="C48" s="12" t="s">
        <v>40</v>
      </c>
      <c r="D48" s="17" t="s">
        <v>4</v>
      </c>
      <c r="E48" s="13">
        <f>850.5*1.05</f>
        <v>893.02500000000009</v>
      </c>
      <c r="F48" s="14">
        <v>7.1411992945326279</v>
      </c>
      <c r="G48" s="14">
        <f t="shared" si="0"/>
        <v>6377.2695000000003</v>
      </c>
    </row>
    <row r="49" spans="1:7" ht="16.2" customHeight="1" x14ac:dyDescent="0.15">
      <c r="A49" s="17">
        <v>47</v>
      </c>
      <c r="B49" s="12" t="s">
        <v>120</v>
      </c>
      <c r="C49" s="12" t="s">
        <v>17</v>
      </c>
      <c r="D49" s="17" t="s">
        <v>4</v>
      </c>
      <c r="E49" s="13">
        <f>461*1.05</f>
        <v>484.05</v>
      </c>
      <c r="F49" s="14">
        <v>9.7516268980477232</v>
      </c>
      <c r="G49" s="14">
        <f t="shared" si="0"/>
        <v>4720.2750000000005</v>
      </c>
    </row>
    <row r="50" spans="1:7" ht="16.2" customHeight="1" x14ac:dyDescent="0.15">
      <c r="A50" s="17">
        <v>48</v>
      </c>
      <c r="B50" s="12" t="s">
        <v>121</v>
      </c>
      <c r="C50" s="12" t="s">
        <v>23</v>
      </c>
      <c r="D50" s="17" t="s">
        <v>4</v>
      </c>
      <c r="E50" s="13">
        <f>223.5*1.05</f>
        <v>234.67500000000001</v>
      </c>
      <c r="F50" s="14">
        <v>5.7675167785234898</v>
      </c>
      <c r="G50" s="14">
        <f t="shared" si="0"/>
        <v>1353.492</v>
      </c>
    </row>
    <row r="51" spans="1:7" ht="16.2" customHeight="1" x14ac:dyDescent="0.15">
      <c r="A51" s="17">
        <v>49</v>
      </c>
      <c r="B51" s="12" t="s">
        <v>122</v>
      </c>
      <c r="C51" s="12" t="s">
        <v>123</v>
      </c>
      <c r="D51" s="17" t="s">
        <v>4</v>
      </c>
      <c r="E51" s="13">
        <f>61.5*1.05</f>
        <v>64.575000000000003</v>
      </c>
      <c r="F51" s="14">
        <v>12.81219512195122</v>
      </c>
      <c r="G51" s="14">
        <f t="shared" si="0"/>
        <v>827.34750000000008</v>
      </c>
    </row>
    <row r="52" spans="1:7" ht="16.2" customHeight="1" x14ac:dyDescent="0.15">
      <c r="A52" s="17">
        <v>50</v>
      </c>
      <c r="B52" s="12" t="s">
        <v>124</v>
      </c>
      <c r="C52" s="12" t="s">
        <v>28</v>
      </c>
      <c r="D52" s="17" t="s">
        <v>4</v>
      </c>
      <c r="E52" s="13">
        <f>105.65*1.05</f>
        <v>110.9325</v>
      </c>
      <c r="F52" s="14">
        <v>44.135257927117841</v>
      </c>
      <c r="G52" s="14">
        <f t="shared" si="0"/>
        <v>4896.0344999999998</v>
      </c>
    </row>
    <row r="53" spans="1:7" ht="16.2" customHeight="1" x14ac:dyDescent="0.15">
      <c r="A53" s="17">
        <v>51</v>
      </c>
      <c r="B53" s="12" t="s">
        <v>125</v>
      </c>
      <c r="C53" s="12" t="s">
        <v>126</v>
      </c>
      <c r="D53" s="17" t="s">
        <v>4</v>
      </c>
      <c r="E53" s="13">
        <f>29*1.05</f>
        <v>30.450000000000003</v>
      </c>
      <c r="F53" s="14">
        <v>47.924655172413793</v>
      </c>
      <c r="G53" s="14">
        <f t="shared" si="0"/>
        <v>1459.3057500000002</v>
      </c>
    </row>
    <row r="54" spans="1:7" ht="16.2" customHeight="1" x14ac:dyDescent="0.15">
      <c r="A54" s="17">
        <v>52</v>
      </c>
      <c r="B54" s="12" t="s">
        <v>29</v>
      </c>
      <c r="C54" s="12" t="s">
        <v>63</v>
      </c>
      <c r="D54" s="17" t="s">
        <v>4</v>
      </c>
      <c r="E54" s="13">
        <f>228.1*1.05</f>
        <v>239.505</v>
      </c>
      <c r="F54" s="14">
        <v>19.705523893029373</v>
      </c>
      <c r="G54" s="14">
        <f t="shared" si="0"/>
        <v>4719.5715</v>
      </c>
    </row>
    <row r="55" spans="1:7" ht="16.2" customHeight="1" x14ac:dyDescent="0.15">
      <c r="A55" s="17">
        <v>53</v>
      </c>
      <c r="B55" s="12" t="s">
        <v>54</v>
      </c>
      <c r="C55" s="12"/>
      <c r="D55" s="17" t="s">
        <v>4</v>
      </c>
      <c r="E55" s="13">
        <f>185.5*1.05</f>
        <v>194.77500000000001</v>
      </c>
      <c r="F55" s="14">
        <v>22.647574123989219</v>
      </c>
      <c r="G55" s="14">
        <f t="shared" si="0"/>
        <v>4411.1812500000005</v>
      </c>
    </row>
    <row r="56" spans="1:7" ht="16.2" customHeight="1" x14ac:dyDescent="0.15">
      <c r="A56" s="17">
        <v>54</v>
      </c>
      <c r="B56" s="12" t="s">
        <v>127</v>
      </c>
      <c r="C56" s="12"/>
      <c r="D56" s="17" t="s">
        <v>4</v>
      </c>
      <c r="E56" s="13">
        <f>163*1.1</f>
        <v>179.3</v>
      </c>
      <c r="F56" s="14">
        <v>25.5</v>
      </c>
      <c r="G56" s="14">
        <f t="shared" si="0"/>
        <v>4572.1500000000005</v>
      </c>
    </row>
    <row r="57" spans="1:7" ht="16.2" customHeight="1" x14ac:dyDescent="0.15">
      <c r="A57" s="17">
        <v>55</v>
      </c>
      <c r="B57" s="12" t="s">
        <v>128</v>
      </c>
      <c r="C57" s="12" t="s">
        <v>129</v>
      </c>
      <c r="D57" s="17" t="s">
        <v>4</v>
      </c>
      <c r="E57" s="13">
        <f>112.8*1.1</f>
        <v>124.08000000000001</v>
      </c>
      <c r="F57" s="14">
        <v>27.060017730496455</v>
      </c>
      <c r="G57" s="14">
        <f t="shared" si="0"/>
        <v>3357.6070000000004</v>
      </c>
    </row>
    <row r="58" spans="1:7" ht="16.2" customHeight="1" x14ac:dyDescent="0.15">
      <c r="A58" s="17">
        <v>56</v>
      </c>
      <c r="B58" s="12" t="s">
        <v>55</v>
      </c>
      <c r="C58" s="12"/>
      <c r="D58" s="17" t="s">
        <v>4</v>
      </c>
      <c r="E58" s="13">
        <f>197.5*1.05</f>
        <v>207.375</v>
      </c>
      <c r="F58" s="14">
        <v>17</v>
      </c>
      <c r="G58" s="14">
        <f t="shared" si="0"/>
        <v>3525.375</v>
      </c>
    </row>
    <row r="59" spans="1:7" ht="16.2" customHeight="1" x14ac:dyDescent="0.15">
      <c r="A59" s="17">
        <v>57</v>
      </c>
      <c r="B59" s="12" t="s">
        <v>130</v>
      </c>
      <c r="C59" s="12" t="s">
        <v>131</v>
      </c>
      <c r="D59" s="17" t="s">
        <v>4</v>
      </c>
      <c r="E59" s="13">
        <f>138*1.1</f>
        <v>151.80000000000001</v>
      </c>
      <c r="F59" s="14">
        <v>20.5</v>
      </c>
      <c r="G59" s="14">
        <f t="shared" si="0"/>
        <v>3111.9</v>
      </c>
    </row>
    <row r="60" spans="1:7" ht="16.2" customHeight="1" x14ac:dyDescent="0.15">
      <c r="A60" s="17">
        <v>58</v>
      </c>
      <c r="B60" s="12" t="s">
        <v>132</v>
      </c>
      <c r="C60" s="12" t="s">
        <v>133</v>
      </c>
      <c r="D60" s="17" t="s">
        <v>4</v>
      </c>
      <c r="E60" s="13">
        <v>54.45</v>
      </c>
      <c r="F60" s="14">
        <v>50.011937557392102</v>
      </c>
      <c r="G60" s="14">
        <f t="shared" si="0"/>
        <v>2723.15</v>
      </c>
    </row>
    <row r="61" spans="1:7" ht="16.2" customHeight="1" x14ac:dyDescent="0.15">
      <c r="A61" s="17">
        <v>59</v>
      </c>
      <c r="B61" s="12" t="s">
        <v>31</v>
      </c>
      <c r="C61" s="12"/>
      <c r="D61" s="17" t="s">
        <v>4</v>
      </c>
      <c r="E61" s="13">
        <v>129.85</v>
      </c>
      <c r="F61" s="14">
        <v>20.024643819792068</v>
      </c>
      <c r="G61" s="14">
        <f t="shared" si="0"/>
        <v>2600.1999999999998</v>
      </c>
    </row>
    <row r="62" spans="1:7" ht="16.2" customHeight="1" x14ac:dyDescent="0.15">
      <c r="A62" s="17">
        <v>60</v>
      </c>
      <c r="B62" s="12" t="s">
        <v>134</v>
      </c>
      <c r="C62" s="12" t="s">
        <v>68</v>
      </c>
      <c r="D62" s="17" t="s">
        <v>4</v>
      </c>
      <c r="E62" s="13">
        <v>95</v>
      </c>
      <c r="F62" s="14">
        <v>26.847368421052632</v>
      </c>
      <c r="G62" s="14">
        <f t="shared" si="0"/>
        <v>2550.5</v>
      </c>
    </row>
    <row r="63" spans="1:7" ht="16.2" customHeight="1" x14ac:dyDescent="0.15">
      <c r="A63" s="17">
        <v>61</v>
      </c>
      <c r="B63" s="12" t="s">
        <v>135</v>
      </c>
      <c r="C63" s="12"/>
      <c r="D63" s="17" t="s">
        <v>4</v>
      </c>
      <c r="E63" s="13">
        <v>55.2</v>
      </c>
      <c r="F63" s="14">
        <v>42.382608695652173</v>
      </c>
      <c r="G63" s="14">
        <f t="shared" si="0"/>
        <v>2339.52</v>
      </c>
    </row>
    <row r="64" spans="1:7" ht="16.2" customHeight="1" x14ac:dyDescent="0.15">
      <c r="A64" s="17">
        <v>62</v>
      </c>
      <c r="B64" s="12" t="s">
        <v>58</v>
      </c>
      <c r="C64" s="12"/>
      <c r="D64" s="17" t="s">
        <v>4</v>
      </c>
      <c r="E64" s="13">
        <v>208</v>
      </c>
      <c r="F64" s="14">
        <v>10.772115384615384</v>
      </c>
      <c r="G64" s="14">
        <f t="shared" si="0"/>
        <v>2240.6</v>
      </c>
    </row>
    <row r="65" spans="1:7" ht="16.2" customHeight="1" x14ac:dyDescent="0.15">
      <c r="A65" s="17">
        <v>63</v>
      </c>
      <c r="B65" s="12" t="s">
        <v>35</v>
      </c>
      <c r="C65" s="12"/>
      <c r="D65" s="17" t="s">
        <v>4</v>
      </c>
      <c r="E65" s="13">
        <v>70.099999999999994</v>
      </c>
      <c r="F65" s="14">
        <v>23.780028530670474</v>
      </c>
      <c r="G65" s="14">
        <f t="shared" si="0"/>
        <v>1666.98</v>
      </c>
    </row>
    <row r="66" spans="1:7" ht="16.2" customHeight="1" x14ac:dyDescent="0.15">
      <c r="A66" s="17">
        <v>64</v>
      </c>
      <c r="B66" s="12" t="s">
        <v>136</v>
      </c>
      <c r="C66" s="12"/>
      <c r="D66" s="17" t="s">
        <v>4</v>
      </c>
      <c r="E66" s="13">
        <v>29</v>
      </c>
      <c r="F66" s="14">
        <v>49.892758620689662</v>
      </c>
      <c r="G66" s="14">
        <f t="shared" si="0"/>
        <v>1446.89</v>
      </c>
    </row>
    <row r="67" spans="1:7" ht="16.2" customHeight="1" x14ac:dyDescent="0.15">
      <c r="A67" s="17">
        <v>65</v>
      </c>
      <c r="B67" s="12" t="s">
        <v>137</v>
      </c>
      <c r="C67" s="12" t="s">
        <v>133</v>
      </c>
      <c r="D67" s="17" t="s">
        <v>4</v>
      </c>
      <c r="E67" s="13">
        <v>45.5</v>
      </c>
      <c r="F67" s="14">
        <v>31.16</v>
      </c>
      <c r="G67" s="14">
        <f t="shared" si="0"/>
        <v>1417.78</v>
      </c>
    </row>
    <row r="68" spans="1:7" ht="16.2" customHeight="1" x14ac:dyDescent="0.15">
      <c r="A68" s="17">
        <v>66</v>
      </c>
      <c r="B68" s="12" t="s">
        <v>138</v>
      </c>
      <c r="C68" s="12"/>
      <c r="D68" s="17" t="s">
        <v>4</v>
      </c>
      <c r="E68" s="13">
        <v>207.6</v>
      </c>
      <c r="F68" s="14">
        <v>6.7733140655105979</v>
      </c>
      <c r="G68" s="14">
        <f t="shared" ref="G68:G99" si="1">E68*F68</f>
        <v>1406.14</v>
      </c>
    </row>
    <row r="69" spans="1:7" ht="16.2" customHeight="1" x14ac:dyDescent="0.15">
      <c r="A69" s="17">
        <v>67</v>
      </c>
      <c r="B69" s="12" t="s">
        <v>139</v>
      </c>
      <c r="C69" s="12" t="s">
        <v>140</v>
      </c>
      <c r="D69" s="17" t="s">
        <v>4</v>
      </c>
      <c r="E69" s="13">
        <v>52.5</v>
      </c>
      <c r="F69" s="14">
        <v>23.233333333333334</v>
      </c>
      <c r="G69" s="14">
        <f t="shared" si="1"/>
        <v>1219.75</v>
      </c>
    </row>
    <row r="70" spans="1:7" ht="16.2" customHeight="1" x14ac:dyDescent="0.15">
      <c r="A70" s="17">
        <v>68</v>
      </c>
      <c r="B70" s="12" t="s">
        <v>52</v>
      </c>
      <c r="C70" s="12" t="s">
        <v>140</v>
      </c>
      <c r="D70" s="17" t="s">
        <v>4</v>
      </c>
      <c r="E70" s="13">
        <v>100</v>
      </c>
      <c r="F70" s="14">
        <v>11.645999999999999</v>
      </c>
      <c r="G70" s="14">
        <f t="shared" si="1"/>
        <v>1164.5999999999999</v>
      </c>
    </row>
    <row r="71" spans="1:7" ht="16.2" customHeight="1" x14ac:dyDescent="0.15">
      <c r="A71" s="17">
        <v>69</v>
      </c>
      <c r="B71" s="12" t="s">
        <v>141</v>
      </c>
      <c r="C71" s="12"/>
      <c r="D71" s="17" t="s">
        <v>4</v>
      </c>
      <c r="E71" s="13">
        <v>25.8</v>
      </c>
      <c r="F71" s="14">
        <v>44.289534883720933</v>
      </c>
      <c r="G71" s="14">
        <f t="shared" si="1"/>
        <v>1142.67</v>
      </c>
    </row>
    <row r="72" spans="1:7" ht="16.2" customHeight="1" x14ac:dyDescent="0.15">
      <c r="A72" s="17">
        <v>70</v>
      </c>
      <c r="B72" s="12" t="s">
        <v>142</v>
      </c>
      <c r="C72" s="12"/>
      <c r="D72" s="17" t="s">
        <v>4</v>
      </c>
      <c r="E72" s="13">
        <v>30.1</v>
      </c>
      <c r="F72" s="14">
        <v>37.158803986710964</v>
      </c>
      <c r="G72" s="14">
        <f t="shared" si="1"/>
        <v>1118.48</v>
      </c>
    </row>
    <row r="73" spans="1:7" ht="16.2" customHeight="1" x14ac:dyDescent="0.15">
      <c r="A73" s="17">
        <v>71</v>
      </c>
      <c r="B73" s="12" t="s">
        <v>143</v>
      </c>
      <c r="C73" s="12" t="s">
        <v>19</v>
      </c>
      <c r="D73" s="17" t="s">
        <v>4</v>
      </c>
      <c r="E73" s="13">
        <v>25</v>
      </c>
      <c r="F73" s="14">
        <v>42.64</v>
      </c>
      <c r="G73" s="14">
        <f t="shared" si="1"/>
        <v>1066</v>
      </c>
    </row>
    <row r="74" spans="1:7" ht="16.2" customHeight="1" x14ac:dyDescent="0.15">
      <c r="A74" s="17">
        <v>72</v>
      </c>
      <c r="B74" s="12" t="s">
        <v>49</v>
      </c>
      <c r="C74" s="12" t="s">
        <v>133</v>
      </c>
      <c r="D74" s="17" t="s">
        <v>4</v>
      </c>
      <c r="E74" s="13">
        <v>16.25</v>
      </c>
      <c r="F74" s="14">
        <v>57.067999999999998</v>
      </c>
      <c r="G74" s="14">
        <f t="shared" si="1"/>
        <v>927.35500000000002</v>
      </c>
    </row>
    <row r="75" spans="1:7" ht="16.2" customHeight="1" x14ac:dyDescent="0.15">
      <c r="A75" s="17">
        <v>73</v>
      </c>
      <c r="B75" s="12" t="s">
        <v>41</v>
      </c>
      <c r="C75" s="12" t="s">
        <v>42</v>
      </c>
      <c r="D75" s="17" t="s">
        <v>4</v>
      </c>
      <c r="E75" s="13">
        <v>16.5</v>
      </c>
      <c r="F75" s="14">
        <v>53.573333333333338</v>
      </c>
      <c r="G75" s="14">
        <f t="shared" si="1"/>
        <v>883.96</v>
      </c>
    </row>
    <row r="76" spans="1:7" ht="16.2" customHeight="1" x14ac:dyDescent="0.15">
      <c r="A76" s="17">
        <v>74</v>
      </c>
      <c r="B76" s="12" t="s">
        <v>144</v>
      </c>
      <c r="C76" s="12" t="s">
        <v>145</v>
      </c>
      <c r="D76" s="17" t="s">
        <v>4</v>
      </c>
      <c r="E76" s="13">
        <v>43</v>
      </c>
      <c r="F76" s="14">
        <v>20.400000000000002</v>
      </c>
      <c r="G76" s="14">
        <f t="shared" si="1"/>
        <v>877.2</v>
      </c>
    </row>
    <row r="77" spans="1:7" ht="16.2" customHeight="1" x14ac:dyDescent="0.15">
      <c r="A77" s="17">
        <v>75</v>
      </c>
      <c r="B77" s="12" t="s">
        <v>146</v>
      </c>
      <c r="C77" s="12" t="s">
        <v>5</v>
      </c>
      <c r="D77" s="17" t="s">
        <v>14</v>
      </c>
      <c r="E77" s="13">
        <v>70</v>
      </c>
      <c r="F77" s="14">
        <v>11.275</v>
      </c>
      <c r="G77" s="14">
        <f t="shared" si="1"/>
        <v>789.25</v>
      </c>
    </row>
    <row r="78" spans="1:7" ht="16.2" customHeight="1" x14ac:dyDescent="0.15">
      <c r="A78" s="17">
        <v>76</v>
      </c>
      <c r="B78" s="12" t="s">
        <v>147</v>
      </c>
      <c r="C78" s="12"/>
      <c r="D78" s="17" t="s">
        <v>4</v>
      </c>
      <c r="E78" s="13">
        <v>30.9</v>
      </c>
      <c r="F78" s="14">
        <v>23.506634304207122</v>
      </c>
      <c r="G78" s="14">
        <f t="shared" si="1"/>
        <v>726.35500000000002</v>
      </c>
    </row>
    <row r="79" spans="1:7" ht="16.2" customHeight="1" x14ac:dyDescent="0.15">
      <c r="A79" s="17">
        <v>77</v>
      </c>
      <c r="B79" s="12" t="s">
        <v>148</v>
      </c>
      <c r="C79" s="12"/>
      <c r="D79" s="17" t="s">
        <v>4</v>
      </c>
      <c r="E79" s="13">
        <v>40.6</v>
      </c>
      <c r="F79" s="14">
        <v>16.399999999999999</v>
      </c>
      <c r="G79" s="14">
        <f t="shared" si="1"/>
        <v>665.83999999999992</v>
      </c>
    </row>
    <row r="80" spans="1:7" ht="16.2" customHeight="1" x14ac:dyDescent="0.15">
      <c r="A80" s="17">
        <v>78</v>
      </c>
      <c r="B80" s="12" t="s">
        <v>37</v>
      </c>
      <c r="C80" s="12"/>
      <c r="D80" s="17" t="s">
        <v>4</v>
      </c>
      <c r="E80" s="13">
        <v>19</v>
      </c>
      <c r="F80" s="14">
        <v>34.44</v>
      </c>
      <c r="G80" s="14">
        <f t="shared" si="1"/>
        <v>654.3599999999999</v>
      </c>
    </row>
    <row r="81" spans="1:7" ht="16.2" customHeight="1" x14ac:dyDescent="0.15">
      <c r="A81" s="17">
        <v>79</v>
      </c>
      <c r="B81" s="12" t="s">
        <v>149</v>
      </c>
      <c r="C81" s="12" t="s">
        <v>75</v>
      </c>
      <c r="D81" s="17" t="s">
        <v>4</v>
      </c>
      <c r="E81" s="13">
        <v>35</v>
      </c>
      <c r="F81" s="14">
        <v>17</v>
      </c>
      <c r="G81" s="14">
        <f t="shared" si="1"/>
        <v>595</v>
      </c>
    </row>
    <row r="82" spans="1:7" ht="16.2" customHeight="1" x14ac:dyDescent="0.15">
      <c r="A82" s="17">
        <v>80</v>
      </c>
      <c r="B82" s="12" t="s">
        <v>53</v>
      </c>
      <c r="C82" s="12"/>
      <c r="D82" s="17" t="s">
        <v>4</v>
      </c>
      <c r="E82" s="13">
        <v>52.5</v>
      </c>
      <c r="F82" s="14">
        <v>10.199999999999999</v>
      </c>
      <c r="G82" s="14">
        <f t="shared" si="1"/>
        <v>535.5</v>
      </c>
    </row>
    <row r="83" spans="1:7" ht="16.2" customHeight="1" x14ac:dyDescent="0.15">
      <c r="A83" s="17">
        <v>81</v>
      </c>
      <c r="B83" s="12" t="s">
        <v>56</v>
      </c>
      <c r="C83" s="12" t="s">
        <v>150</v>
      </c>
      <c r="D83" s="17" t="s">
        <v>4</v>
      </c>
      <c r="E83" s="13">
        <v>55</v>
      </c>
      <c r="F83" s="14">
        <v>8.5</v>
      </c>
      <c r="G83" s="14">
        <f t="shared" si="1"/>
        <v>467.5</v>
      </c>
    </row>
    <row r="84" spans="1:7" ht="16.2" customHeight="1" x14ac:dyDescent="0.15">
      <c r="A84" s="17">
        <v>82</v>
      </c>
      <c r="B84" s="12" t="s">
        <v>151</v>
      </c>
      <c r="C84" s="12"/>
      <c r="D84" s="17" t="s">
        <v>14</v>
      </c>
      <c r="E84" s="13">
        <v>138.5</v>
      </c>
      <c r="F84" s="14">
        <v>3.28</v>
      </c>
      <c r="G84" s="14">
        <f t="shared" si="1"/>
        <v>454.28</v>
      </c>
    </row>
    <row r="85" spans="1:7" ht="16.2" customHeight="1" x14ac:dyDescent="0.15">
      <c r="A85" s="17">
        <v>83</v>
      </c>
      <c r="B85" s="12" t="s">
        <v>43</v>
      </c>
      <c r="C85" s="12"/>
      <c r="D85" s="17" t="s">
        <v>4</v>
      </c>
      <c r="E85" s="13">
        <v>89.85</v>
      </c>
      <c r="F85" s="14">
        <v>5.0189204229271009</v>
      </c>
      <c r="G85" s="14">
        <f t="shared" si="1"/>
        <v>450.95</v>
      </c>
    </row>
    <row r="86" spans="1:7" ht="16.2" customHeight="1" x14ac:dyDescent="0.15">
      <c r="A86" s="17">
        <v>84</v>
      </c>
      <c r="B86" s="12" t="s">
        <v>39</v>
      </c>
      <c r="C86" s="12" t="s">
        <v>40</v>
      </c>
      <c r="D86" s="17" t="s">
        <v>4</v>
      </c>
      <c r="E86" s="13">
        <v>9.5</v>
      </c>
      <c r="F86" s="14">
        <v>44.88421052631579</v>
      </c>
      <c r="G86" s="14">
        <f t="shared" si="1"/>
        <v>426.40000000000003</v>
      </c>
    </row>
    <row r="87" spans="1:7" ht="16.2" customHeight="1" x14ac:dyDescent="0.15">
      <c r="A87" s="17">
        <v>85</v>
      </c>
      <c r="B87" s="12" t="s">
        <v>44</v>
      </c>
      <c r="C87" s="12" t="s">
        <v>40</v>
      </c>
      <c r="D87" s="17" t="s">
        <v>4</v>
      </c>
      <c r="E87" s="13">
        <v>15</v>
      </c>
      <c r="F87" s="14">
        <v>27.06</v>
      </c>
      <c r="G87" s="14">
        <f t="shared" si="1"/>
        <v>405.9</v>
      </c>
    </row>
    <row r="88" spans="1:7" ht="16.2" customHeight="1" x14ac:dyDescent="0.15">
      <c r="A88" s="17">
        <v>86</v>
      </c>
      <c r="B88" s="12" t="s">
        <v>34</v>
      </c>
      <c r="C88" s="12" t="s">
        <v>63</v>
      </c>
      <c r="D88" s="17" t="s">
        <v>4</v>
      </c>
      <c r="E88" s="13">
        <v>7.75</v>
      </c>
      <c r="F88" s="14">
        <v>39.915483870967748</v>
      </c>
      <c r="G88" s="14">
        <f t="shared" si="1"/>
        <v>309.34500000000003</v>
      </c>
    </row>
    <row r="89" spans="1:7" ht="16.2" customHeight="1" x14ac:dyDescent="0.15">
      <c r="A89" s="17">
        <v>87</v>
      </c>
      <c r="B89" s="12" t="s">
        <v>152</v>
      </c>
      <c r="C89" s="12"/>
      <c r="D89" s="17" t="s">
        <v>4</v>
      </c>
      <c r="E89" s="13">
        <v>24</v>
      </c>
      <c r="F89" s="14">
        <v>11.854999999999999</v>
      </c>
      <c r="G89" s="14">
        <f t="shared" si="1"/>
        <v>284.52</v>
      </c>
    </row>
    <row r="90" spans="1:7" ht="16.2" customHeight="1" x14ac:dyDescent="0.15">
      <c r="A90" s="17">
        <v>88</v>
      </c>
      <c r="B90" s="12" t="s">
        <v>46</v>
      </c>
      <c r="C90" s="12" t="s">
        <v>33</v>
      </c>
      <c r="D90" s="17" t="s">
        <v>4</v>
      </c>
      <c r="E90" s="13">
        <v>11.15</v>
      </c>
      <c r="F90" s="14">
        <v>24.6</v>
      </c>
      <c r="G90" s="14">
        <f t="shared" si="1"/>
        <v>274.29000000000002</v>
      </c>
    </row>
    <row r="91" spans="1:7" ht="16.2" customHeight="1" x14ac:dyDescent="0.15">
      <c r="A91" s="17">
        <v>89</v>
      </c>
      <c r="B91" s="12" t="s">
        <v>51</v>
      </c>
      <c r="C91" s="12" t="s">
        <v>80</v>
      </c>
      <c r="D91" s="17" t="s">
        <v>4</v>
      </c>
      <c r="E91" s="13">
        <v>10.7</v>
      </c>
      <c r="F91" s="14">
        <v>24.600000000000005</v>
      </c>
      <c r="G91" s="14">
        <f t="shared" si="1"/>
        <v>263.22000000000003</v>
      </c>
    </row>
    <row r="92" spans="1:7" ht="16.2" customHeight="1" x14ac:dyDescent="0.15">
      <c r="A92" s="17">
        <v>90</v>
      </c>
      <c r="B92" s="12" t="s">
        <v>153</v>
      </c>
      <c r="C92" s="12" t="s">
        <v>133</v>
      </c>
      <c r="D92" s="17" t="s">
        <v>4</v>
      </c>
      <c r="E92" s="13">
        <v>4.5</v>
      </c>
      <c r="F92" s="14">
        <v>43.46</v>
      </c>
      <c r="G92" s="14">
        <f t="shared" si="1"/>
        <v>195.57</v>
      </c>
    </row>
    <row r="93" spans="1:7" ht="16.2" customHeight="1" x14ac:dyDescent="0.15">
      <c r="A93" s="17">
        <v>91</v>
      </c>
      <c r="B93" s="12" t="s">
        <v>154</v>
      </c>
      <c r="C93" s="12"/>
      <c r="D93" s="17" t="s">
        <v>4</v>
      </c>
      <c r="E93" s="13">
        <v>17.5</v>
      </c>
      <c r="F93" s="14">
        <v>11.05</v>
      </c>
      <c r="G93" s="14">
        <f t="shared" si="1"/>
        <v>193.375</v>
      </c>
    </row>
    <row r="94" spans="1:7" ht="16.2" customHeight="1" x14ac:dyDescent="0.15">
      <c r="A94" s="17">
        <v>92</v>
      </c>
      <c r="B94" s="12" t="s">
        <v>61</v>
      </c>
      <c r="C94" s="12"/>
      <c r="D94" s="17" t="s">
        <v>4</v>
      </c>
      <c r="E94" s="13">
        <v>11.2</v>
      </c>
      <c r="F94" s="14">
        <v>17</v>
      </c>
      <c r="G94" s="14">
        <f t="shared" si="1"/>
        <v>190.39999999999998</v>
      </c>
    </row>
    <row r="95" spans="1:7" ht="16.2" customHeight="1" x14ac:dyDescent="0.15">
      <c r="A95" s="17">
        <v>93</v>
      </c>
      <c r="B95" s="12" t="s">
        <v>155</v>
      </c>
      <c r="C95" s="12" t="s">
        <v>103</v>
      </c>
      <c r="D95" s="17" t="s">
        <v>4</v>
      </c>
      <c r="E95" s="13">
        <v>1.5</v>
      </c>
      <c r="F95" s="14">
        <v>102</v>
      </c>
      <c r="G95" s="14">
        <f t="shared" si="1"/>
        <v>153</v>
      </c>
    </row>
    <row r="96" spans="1:7" ht="16.2" customHeight="1" x14ac:dyDescent="0.15">
      <c r="A96" s="17">
        <v>94</v>
      </c>
      <c r="B96" s="12" t="s">
        <v>47</v>
      </c>
      <c r="C96" s="12"/>
      <c r="D96" s="17" t="s">
        <v>4</v>
      </c>
      <c r="E96" s="13">
        <v>30</v>
      </c>
      <c r="F96" s="14">
        <v>3.7349999999999999</v>
      </c>
      <c r="G96" s="14">
        <f t="shared" si="1"/>
        <v>112.05</v>
      </c>
    </row>
    <row r="97" spans="1:7" ht="16.2" customHeight="1" x14ac:dyDescent="0.15">
      <c r="A97" s="17">
        <v>95</v>
      </c>
      <c r="B97" s="12" t="s">
        <v>60</v>
      </c>
      <c r="C97" s="12"/>
      <c r="D97" s="17" t="s">
        <v>4</v>
      </c>
      <c r="E97" s="13">
        <v>5</v>
      </c>
      <c r="F97" s="14">
        <v>18.7</v>
      </c>
      <c r="G97" s="14">
        <f t="shared" si="1"/>
        <v>93.5</v>
      </c>
    </row>
    <row r="98" spans="1:7" ht="16.2" customHeight="1" x14ac:dyDescent="0.15">
      <c r="A98" s="17">
        <v>96</v>
      </c>
      <c r="B98" s="12" t="s">
        <v>48</v>
      </c>
      <c r="C98" s="12" t="s">
        <v>156</v>
      </c>
      <c r="D98" s="17" t="s">
        <v>4</v>
      </c>
      <c r="E98" s="13">
        <v>1.5</v>
      </c>
      <c r="F98" s="14">
        <v>60.68</v>
      </c>
      <c r="G98" s="14">
        <f t="shared" si="1"/>
        <v>91.02</v>
      </c>
    </row>
    <row r="99" spans="1:7" ht="16.2" customHeight="1" x14ac:dyDescent="0.15">
      <c r="A99" s="17">
        <v>97</v>
      </c>
      <c r="B99" s="12" t="s">
        <v>62</v>
      </c>
      <c r="C99" s="12" t="s">
        <v>75</v>
      </c>
      <c r="D99" s="17" t="s">
        <v>4</v>
      </c>
      <c r="E99" s="13">
        <v>5</v>
      </c>
      <c r="F99" s="14">
        <v>17</v>
      </c>
      <c r="G99" s="14">
        <f t="shared" si="1"/>
        <v>85</v>
      </c>
    </row>
    <row r="100" spans="1:7" ht="16.2" customHeight="1" x14ac:dyDescent="0.15">
      <c r="A100" s="17" t="s">
        <v>162</v>
      </c>
      <c r="B100" s="12"/>
      <c r="C100" s="12"/>
      <c r="D100" s="17"/>
      <c r="E100" s="13"/>
      <c r="F100" s="14"/>
      <c r="G100" s="14">
        <f>SUM(G3:G99)</f>
        <v>3245665.9362500012</v>
      </c>
    </row>
    <row r="101" spans="1:7" ht="16.2" customHeight="1" x14ac:dyDescent="0.15">
      <c r="A101" s="28" t="s">
        <v>164</v>
      </c>
      <c r="B101" s="28"/>
      <c r="C101" s="28"/>
      <c r="D101" s="28"/>
      <c r="E101" s="28"/>
      <c r="F101" s="28"/>
      <c r="G101" s="28"/>
    </row>
  </sheetData>
  <mergeCells count="2">
    <mergeCell ref="A1:G1"/>
    <mergeCell ref="A101:G10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4"/>
  <sheetViews>
    <sheetView tabSelected="1" workbookViewId="0">
      <selection activeCell="H7" sqref="H7"/>
    </sheetView>
  </sheetViews>
  <sheetFormatPr defaultRowHeight="22.8" customHeight="1" x14ac:dyDescent="0.3"/>
  <cols>
    <col min="1" max="1" width="22.09765625" style="1" customWidth="1"/>
    <col min="2" max="2" width="17.59765625" style="1" customWidth="1"/>
    <col min="3" max="3" width="6.3984375" style="1" customWidth="1"/>
    <col min="4" max="4" width="15.3984375" style="4" customWidth="1"/>
    <col min="5" max="5" width="15.19921875" style="5" customWidth="1"/>
    <col min="6" max="16384" width="8.796875" style="1"/>
  </cols>
  <sheetData>
    <row r="1" spans="1:5" ht="22.8" customHeight="1" x14ac:dyDescent="0.3">
      <c r="A1" s="8" t="s">
        <v>165</v>
      </c>
      <c r="B1" s="8"/>
      <c r="C1" s="8"/>
      <c r="D1" s="8"/>
      <c r="E1" s="8"/>
    </row>
    <row r="2" spans="1:5" s="27" customFormat="1" ht="22.8" customHeight="1" x14ac:dyDescent="0.3">
      <c r="A2" s="24" t="s">
        <v>0</v>
      </c>
      <c r="B2" s="24" t="s">
        <v>1</v>
      </c>
      <c r="C2" s="24" t="s">
        <v>2</v>
      </c>
      <c r="D2" s="25" t="s">
        <v>157</v>
      </c>
      <c r="E2" s="26" t="s">
        <v>159</v>
      </c>
    </row>
    <row r="3" spans="1:5" ht="22.8" customHeight="1" x14ac:dyDescent="0.3">
      <c r="A3" s="2" t="s">
        <v>69</v>
      </c>
      <c r="B3" s="2" t="s">
        <v>70</v>
      </c>
      <c r="C3" s="2" t="s">
        <v>4</v>
      </c>
      <c r="D3" s="3">
        <f>24891.4*1.2</f>
        <v>29869.68</v>
      </c>
      <c r="E3" s="6" t="s">
        <v>163</v>
      </c>
    </row>
    <row r="4" spans="1:5" ht="22.8" customHeight="1" x14ac:dyDescent="0.3">
      <c r="A4" s="2" t="s">
        <v>71</v>
      </c>
      <c r="B4" s="2" t="s">
        <v>21</v>
      </c>
      <c r="C4" s="2" t="s">
        <v>4</v>
      </c>
      <c r="D4" s="3">
        <f>1425.95*1.2</f>
        <v>1711.14</v>
      </c>
      <c r="E4" s="6" t="s">
        <v>163</v>
      </c>
    </row>
    <row r="5" spans="1:5" ht="22.8" customHeight="1" x14ac:dyDescent="0.3">
      <c r="A5" s="2" t="s">
        <v>11</v>
      </c>
      <c r="B5" s="2" t="s">
        <v>63</v>
      </c>
      <c r="C5" s="2" t="s">
        <v>4</v>
      </c>
      <c r="D5" s="3">
        <f>3020.25*1.2</f>
        <v>3624.2999999999997</v>
      </c>
      <c r="E5" s="6" t="s">
        <v>163</v>
      </c>
    </row>
    <row r="6" spans="1:5" ht="22.8" customHeight="1" x14ac:dyDescent="0.3">
      <c r="A6" s="2" t="s">
        <v>72</v>
      </c>
      <c r="B6" s="2" t="s">
        <v>73</v>
      </c>
      <c r="C6" s="2" t="s">
        <v>4</v>
      </c>
      <c r="D6" s="3">
        <f>2402.25*1.2</f>
        <v>2882.7</v>
      </c>
      <c r="E6" s="6" t="s">
        <v>163</v>
      </c>
    </row>
    <row r="7" spans="1:5" ht="22.8" customHeight="1" x14ac:dyDescent="0.3">
      <c r="A7" s="2" t="s">
        <v>74</v>
      </c>
      <c r="B7" s="2" t="s">
        <v>75</v>
      </c>
      <c r="C7" s="2" t="s">
        <v>4</v>
      </c>
      <c r="D7" s="3">
        <f>934.95*1.2</f>
        <v>1121.94</v>
      </c>
      <c r="E7" s="6" t="s">
        <v>163</v>
      </c>
    </row>
    <row r="8" spans="1:5" ht="22.8" customHeight="1" x14ac:dyDescent="0.3">
      <c r="A8" s="2" t="s">
        <v>76</v>
      </c>
      <c r="B8" s="2" t="s">
        <v>63</v>
      </c>
      <c r="C8" s="2" t="s">
        <v>4</v>
      </c>
      <c r="D8" s="3">
        <f>2190.4*1.2</f>
        <v>2628.48</v>
      </c>
      <c r="E8" s="6" t="s">
        <v>163</v>
      </c>
    </row>
    <row r="9" spans="1:5" ht="22.8" customHeight="1" x14ac:dyDescent="0.3">
      <c r="A9" s="2" t="s">
        <v>77</v>
      </c>
      <c r="B9" s="2" t="s">
        <v>64</v>
      </c>
      <c r="C9" s="2" t="s">
        <v>4</v>
      </c>
      <c r="D9" s="3">
        <f>490*1.2</f>
        <v>588</v>
      </c>
      <c r="E9" s="6" t="s">
        <v>163</v>
      </c>
    </row>
    <row r="10" spans="1:5" ht="22.8" customHeight="1" x14ac:dyDescent="0.3">
      <c r="A10" s="2" t="s">
        <v>78</v>
      </c>
      <c r="B10" s="2" t="s">
        <v>63</v>
      </c>
      <c r="C10" s="2" t="s">
        <v>4</v>
      </c>
      <c r="D10" s="3">
        <f>149*1.2</f>
        <v>178.79999999999998</v>
      </c>
      <c r="E10" s="6" t="s">
        <v>163</v>
      </c>
    </row>
    <row r="11" spans="1:5" ht="22.8" customHeight="1" x14ac:dyDescent="0.3">
      <c r="A11" s="2" t="s">
        <v>79</v>
      </c>
      <c r="B11" s="2" t="s">
        <v>63</v>
      </c>
      <c r="C11" s="2" t="s">
        <v>4</v>
      </c>
      <c r="D11" s="3">
        <f>76.55*1.2</f>
        <v>91.86</v>
      </c>
      <c r="E11" s="6" t="s">
        <v>163</v>
      </c>
    </row>
    <row r="12" spans="1:5" ht="22.8" customHeight="1" x14ac:dyDescent="0.3">
      <c r="A12" s="2" t="s">
        <v>50</v>
      </c>
      <c r="B12" s="2" t="s">
        <v>80</v>
      </c>
      <c r="C12" s="2" t="s">
        <v>4</v>
      </c>
      <c r="D12" s="3">
        <f>7.45*1.2</f>
        <v>8.94</v>
      </c>
      <c r="E12" s="6" t="s">
        <v>163</v>
      </c>
    </row>
    <row r="13" spans="1:5" ht="22.8" customHeight="1" x14ac:dyDescent="0.3">
      <c r="A13" s="23"/>
    </row>
    <row r="14" spans="1:5" ht="22.8" customHeight="1" x14ac:dyDescent="0.3">
      <c r="E14" s="7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肉菜市场清单（1年预算约325万元）</vt:lpstr>
      <vt:lpstr>菜蓝子清单（1年预算约75万元）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huangxzh</cp:lastModifiedBy>
  <cp:lastPrinted>2025-09-23T06:20:14Z</cp:lastPrinted>
  <dcterms:modified xsi:type="dcterms:W3CDTF">2025-09-28T08:18:13Z</dcterms:modified>
</cp:coreProperties>
</file>